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ARCHIVÁCIA\Ladmovce\Rekonštrukcia miestnej komunikácie a chodníkov\2021 časť 3 úprava\"/>
    </mc:Choice>
  </mc:AlternateContent>
  <xr:revisionPtr revIDLastSave="0" documentId="13_ncr:1_{B92C774B-6775-4313-8F5B-B19822040B0F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kapitulácia stavby" sheetId="1" state="veryHidden" r:id="rId1"/>
    <sheet name="15581-1 - Rekonštrukcia m..." sheetId="2" r:id="rId2"/>
  </sheets>
  <definedNames>
    <definedName name="_xlnm._FilterDatabase" localSheetId="1" hidden="1">'15581-1 - Rekonštrukcia m...'!$C$122:$K$166</definedName>
    <definedName name="_xlnm.Print_Titles" localSheetId="1">'15581-1 - Rekonštrukcia m...'!$122:$122</definedName>
    <definedName name="_xlnm.Print_Titles" localSheetId="0">'Rekapitulácia stavby'!$92:$92</definedName>
    <definedName name="_xlnm.Print_Area" localSheetId="1">'15581-1 - Rekonštrukcia m...'!$C$4:$J$76,'15581-1 - Rekonštrukcia m...'!$C$82:$J$106,'15581-1 - Rekonštrukcia m...'!$C$112:$J$166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66" i="2"/>
  <c r="BH166" i="2"/>
  <c r="BG166" i="2"/>
  <c r="BE166" i="2"/>
  <c r="T166" i="2"/>
  <c r="T165" i="2" s="1"/>
  <c r="R166" i="2"/>
  <c r="R165" i="2" s="1"/>
  <c r="P166" i="2"/>
  <c r="P165" i="2" s="1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/>
  <c r="R136" i="2"/>
  <c r="R135" i="2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9" i="2"/>
  <c r="F117" i="2"/>
  <c r="E115" i="2"/>
  <c r="J29" i="2"/>
  <c r="F89" i="2"/>
  <c r="F87" i="2"/>
  <c r="E85" i="2"/>
  <c r="J22" i="2"/>
  <c r="E22" i="2"/>
  <c r="J120" i="2" s="1"/>
  <c r="J21" i="2"/>
  <c r="J19" i="2"/>
  <c r="E19" i="2"/>
  <c r="J119" i="2" s="1"/>
  <c r="J18" i="2"/>
  <c r="J16" i="2"/>
  <c r="E16" i="2"/>
  <c r="F120" i="2" s="1"/>
  <c r="J15" i="2"/>
  <c r="J10" i="2"/>
  <c r="J117" i="2"/>
  <c r="L90" i="1"/>
  <c r="AM90" i="1"/>
  <c r="AM89" i="1"/>
  <c r="L89" i="1"/>
  <c r="AM87" i="1"/>
  <c r="L87" i="1"/>
  <c r="L85" i="1"/>
  <c r="L84" i="1"/>
  <c r="BK166" i="2"/>
  <c r="J163" i="2"/>
  <c r="J160" i="2"/>
  <c r="J159" i="2"/>
  <c r="BK157" i="2"/>
  <c r="J155" i="2"/>
  <c r="J152" i="2"/>
  <c r="J150" i="2"/>
  <c r="J148" i="2"/>
  <c r="BK146" i="2"/>
  <c r="J144" i="2"/>
  <c r="J140" i="2"/>
  <c r="BK138" i="2"/>
  <c r="BK136" i="2"/>
  <c r="BK133" i="2"/>
  <c r="BK131" i="2"/>
  <c r="BK129" i="2"/>
  <c r="J126" i="2"/>
  <c r="J166" i="2"/>
  <c r="BK163" i="2"/>
  <c r="BK161" i="2"/>
  <c r="BK159" i="2"/>
  <c r="J157" i="2"/>
  <c r="BK155" i="2"/>
  <c r="BK152" i="2"/>
  <c r="BK150" i="2"/>
  <c r="J149" i="2"/>
  <c r="J146" i="2"/>
  <c r="J145" i="2"/>
  <c r="BK143" i="2"/>
  <c r="BK140" i="2"/>
  <c r="J138" i="2"/>
  <c r="BK134" i="2"/>
  <c r="J132" i="2"/>
  <c r="BK130" i="2"/>
  <c r="J128" i="2"/>
  <c r="BK126" i="2"/>
  <c r="AS94" i="1"/>
  <c r="BK164" i="2"/>
  <c r="J162" i="2"/>
  <c r="J161" i="2"/>
  <c r="BK158" i="2"/>
  <c r="BK156" i="2"/>
  <c r="BK154" i="2"/>
  <c r="J151" i="2"/>
  <c r="BK149" i="2"/>
  <c r="BK147" i="2"/>
  <c r="BK145" i="2"/>
  <c r="J143" i="2"/>
  <c r="BK142" i="2"/>
  <c r="J139" i="2"/>
  <c r="J134" i="2"/>
  <c r="BK132" i="2"/>
  <c r="J130" i="2"/>
  <c r="BK128" i="2"/>
  <c r="J127" i="2"/>
  <c r="J164" i="2"/>
  <c r="BK162" i="2"/>
  <c r="BK160" i="2"/>
  <c r="J158" i="2"/>
  <c r="J156" i="2"/>
  <c r="J154" i="2"/>
  <c r="BK151" i="2"/>
  <c r="BK148" i="2"/>
  <c r="J147" i="2"/>
  <c r="BK144" i="2"/>
  <c r="J142" i="2"/>
  <c r="BK139" i="2"/>
  <c r="J136" i="2"/>
  <c r="J133" i="2"/>
  <c r="J131" i="2"/>
  <c r="J129" i="2"/>
  <c r="BK127" i="2"/>
  <c r="P125" i="2" l="1"/>
  <c r="R125" i="2"/>
  <c r="BK137" i="2"/>
  <c r="J137" i="2"/>
  <c r="J98" i="2" s="1"/>
  <c r="P137" i="2"/>
  <c r="T137" i="2"/>
  <c r="P141" i="2"/>
  <c r="T141" i="2"/>
  <c r="P153" i="2"/>
  <c r="R153" i="2"/>
  <c r="BK125" i="2"/>
  <c r="J125" i="2" s="1"/>
  <c r="J96" i="2" s="1"/>
  <c r="T125" i="2"/>
  <c r="R137" i="2"/>
  <c r="BK141" i="2"/>
  <c r="J141" i="2" s="1"/>
  <c r="J99" i="2" s="1"/>
  <c r="R141" i="2"/>
  <c r="BK153" i="2"/>
  <c r="J153" i="2" s="1"/>
  <c r="J100" i="2" s="1"/>
  <c r="T153" i="2"/>
  <c r="BK135" i="2"/>
  <c r="J135" i="2"/>
  <c r="J97" i="2" s="1"/>
  <c r="BK165" i="2"/>
  <c r="J165" i="2" s="1"/>
  <c r="J101" i="2" s="1"/>
  <c r="F90" i="2"/>
  <c r="BF126" i="2"/>
  <c r="BF127" i="2"/>
  <c r="BF128" i="2"/>
  <c r="BF129" i="2"/>
  <c r="BF131" i="2"/>
  <c r="BF134" i="2"/>
  <c r="BF136" i="2"/>
  <c r="BF145" i="2"/>
  <c r="BF146" i="2"/>
  <c r="BF147" i="2"/>
  <c r="BF155" i="2"/>
  <c r="BF157" i="2"/>
  <c r="BF161" i="2"/>
  <c r="BF164" i="2"/>
  <c r="BF166" i="2"/>
  <c r="J87" i="2"/>
  <c r="J89" i="2"/>
  <c r="J90" i="2"/>
  <c r="BF130" i="2"/>
  <c r="BF132" i="2"/>
  <c r="BF133" i="2"/>
  <c r="BF138" i="2"/>
  <c r="BF139" i="2"/>
  <c r="BF140" i="2"/>
  <c r="BF142" i="2"/>
  <c r="BF143" i="2"/>
  <c r="BF144" i="2"/>
  <c r="BF148" i="2"/>
  <c r="BF149" i="2"/>
  <c r="BF150" i="2"/>
  <c r="BF151" i="2"/>
  <c r="BF152" i="2"/>
  <c r="BF154" i="2"/>
  <c r="BF156" i="2"/>
  <c r="BF158" i="2"/>
  <c r="BF159" i="2"/>
  <c r="BF160" i="2"/>
  <c r="BF162" i="2"/>
  <c r="BF163" i="2"/>
  <c r="F33" i="2"/>
  <c r="AZ95" i="1" s="1"/>
  <c r="AZ94" i="1" s="1"/>
  <c r="W29" i="1" s="1"/>
  <c r="F36" i="2"/>
  <c r="BC95" i="1" s="1"/>
  <c r="BC94" i="1" s="1"/>
  <c r="W32" i="1" s="1"/>
  <c r="J33" i="2"/>
  <c r="AV95" i="1" s="1"/>
  <c r="F35" i="2"/>
  <c r="BB95" i="1" s="1"/>
  <c r="BB94" i="1" s="1"/>
  <c r="W31" i="1" s="1"/>
  <c r="F37" i="2"/>
  <c r="BD95" i="1" s="1"/>
  <c r="BD94" i="1" s="1"/>
  <c r="W33" i="1" s="1"/>
  <c r="T124" i="2" l="1"/>
  <c r="T123" i="2"/>
  <c r="R124" i="2"/>
  <c r="R123" i="2"/>
  <c r="P124" i="2"/>
  <c r="P123" i="2"/>
  <c r="AU95" i="1" s="1"/>
  <c r="AU94" i="1" s="1"/>
  <c r="BK124" i="2"/>
  <c r="J124" i="2" s="1"/>
  <c r="J95" i="2" s="1"/>
  <c r="AY94" i="1"/>
  <c r="AV94" i="1"/>
  <c r="AK29" i="1" s="1"/>
  <c r="AX94" i="1"/>
  <c r="F34" i="2"/>
  <c r="BA95" i="1" s="1"/>
  <c r="BA94" i="1" s="1"/>
  <c r="W30" i="1" s="1"/>
  <c r="J34" i="2"/>
  <c r="AW95" i="1" s="1"/>
  <c r="AT95" i="1" s="1"/>
  <c r="BK123" i="2" l="1"/>
  <c r="J123" i="2"/>
  <c r="J94" i="2" s="1"/>
  <c r="J28" i="2" s="1"/>
  <c r="J30" i="2" s="1"/>
  <c r="AG95" i="1" s="1"/>
  <c r="AG94" i="1" s="1"/>
  <c r="AK26" i="1" s="1"/>
  <c r="AK35" i="1" s="1"/>
  <c r="AW94" i="1"/>
  <c r="AK30" i="1"/>
  <c r="J39" i="2" l="1"/>
  <c r="AN95" i="1"/>
  <c r="J106" i="2"/>
  <c r="AT94" i="1"/>
  <c r="AN94" i="1" l="1"/>
</calcChain>
</file>

<file path=xl/sharedStrings.xml><?xml version="1.0" encoding="utf-8"?>
<sst xmlns="http://schemas.openxmlformats.org/spreadsheetml/2006/main" count="801" uniqueCount="267">
  <si>
    <t>Export Komplet</t>
  </si>
  <si>
    <t/>
  </si>
  <si>
    <t>2.0</t>
  </si>
  <si>
    <t>False</t>
  </si>
  <si>
    <t>{00c8fda1-edc8-456d-9de2-968500e207f1}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</si>
  <si>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</si>
  <si>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</si>
  <si>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</si>
  <si>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</si>
  <si>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</si>
  <si>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</si>
  <si>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15581-1</t>
  </si>
  <si>
    <t>Stavba:</t>
  </si>
  <si>
    <t>Rekonštrukcia miestnej komunikácie a chodníkov v obci Ladmovce - II.etapa</t>
  </si>
  <si>
    <t>JKSO:</t>
  </si>
  <si>
    <t>KS:</t>
  </si>
  <si>
    <t>Miesto:</t>
  </si>
  <si>
    <t>Ladmovce</t>
  </si>
  <si>
    <t>Dátum:</t>
  </si>
  <si>
    <t>3. 10. 2021</t>
  </si>
  <si>
    <t>Objednávateľ:</t>
  </si>
  <si>
    <t>IČO:</t>
  </si>
  <si>
    <t>Obec Ladmovce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</si>
  <si>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</si>
  <si>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</si>
  <si>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</si>
  <si>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</si>
  <si>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</si>
  <si>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</si>
  <si>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</si>
  <si>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</si>
  <si>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</si>
  <si>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</si>
  <si>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</si>
  <si>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</si>
  <si>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</si>
  <si>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</si>
  <si>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</si>
  <si>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</si>
  <si>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</si>
  <si>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</si>
  <si>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</si>
  <si>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</si>
  <si>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</si>
  <si>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</si>
  <si>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</si>
  <si>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</si>
  <si>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</si>
  <si>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</si>
  <si>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</si>
  <si>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</si>
  <si>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</si>
  <si>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</si>
  <si>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</si>
  <si>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</si>
  <si>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</si>
  <si>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</si>
  <si>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</si>
  <si>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</si>
  <si>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</si>
  <si>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</si>
  <si>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</si>
  <si>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</si>
  <si>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</si>
  <si>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</si>
  <si>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</si>
  <si>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</si>
  <si>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</si>
  <si>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</si>
  <si>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</si>
  <si>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</si>
  <si>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</si>
  <si>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</si>
  <si>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</si>
  <si>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</si>
  <si>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</si>
  <si>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</si>
  <si>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</si>
  <si>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</si>
  <si>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</si>
  <si>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</si>
  <si>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</si>
  <si>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</si>
  <si>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</si>
  <si>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</si>
  <si>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</si>
  <si>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</si>
  <si>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</si>
  <si>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</si>
  <si>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</si>
  <si>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</si>
  <si>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</si>
  <si>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</si>
  <si>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</si>
  <si>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</si>
  <si>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</si>
  <si>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</si>
  <si>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</si>
  <si>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</si>
  <si>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</si>
  <si>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</si>
  <si>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</si>
  <si>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</si>
  <si>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</si>
  <si>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</si>
  <si>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</si>
  <si>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</si>
  <si>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</si>
  <si>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</si>
  <si>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</si>
  <si>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</si>
  <si>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</si>
  <si>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113107113.S</t>
  </si>
  <si>
    <t>Odstránenie krytu v ploche do 200 m2 z kameniva ťaženého, hr.vrstvy 200 do 300 mm,  -0,50000t</t>
  </si>
  <si>
    <t>m2</t>
  </si>
  <si>
    <t>4</t>
  </si>
  <si>
    <t>2</t>
  </si>
  <si>
    <t>-1200463618</t>
  </si>
  <si>
    <t>113107131.S</t>
  </si>
  <si>
    <t>Odstránenie krytu v ploche do 200 m2 z betónu prostého, hr. vrstvy do 150 mm,  -0,22500t</t>
  </si>
  <si>
    <t>91013944</t>
  </si>
  <si>
    <t>3</t>
  </si>
  <si>
    <t>113107141.S</t>
  </si>
  <si>
    <t>Odstránenie krytu v ploche do 200 m2 asfaltového, hr. vrstvy do 50 mm,  -0,09800t</t>
  </si>
  <si>
    <t>1826000404</t>
  </si>
  <si>
    <t>113206111.S</t>
  </si>
  <si>
    <t>Vytrhanie obrúb betónových, s vybúraním lôžka, z krajníkov alebo obrubníkov stojatých,  -0,14500t</t>
  </si>
  <si>
    <t>m</t>
  </si>
  <si>
    <t>1850467817</t>
  </si>
  <si>
    <t>5</t>
  </si>
  <si>
    <t>120901121.S</t>
  </si>
  <si>
    <t xml:space="preserve">Búranie konštrukcií z betónu prostého neprekladaného pri stlpe </t>
  </si>
  <si>
    <t>m3</t>
  </si>
  <si>
    <t>2145734127</t>
  </si>
  <si>
    <t>6</t>
  </si>
  <si>
    <t>132201101.S</t>
  </si>
  <si>
    <t>Výkop ryhy do šírky 600 mm v horn.3 do 100 m3</t>
  </si>
  <si>
    <t>1482346033</t>
  </si>
  <si>
    <t>7</t>
  </si>
  <si>
    <t>132201109.S</t>
  </si>
  <si>
    <t>Príplatok k cene za lepivosť pri hĺbení rýh šírky do 600 mm zapažených i nezapažených s urovnaním dna v hornine 3</t>
  </si>
  <si>
    <t>-1620304611</t>
  </si>
  <si>
    <t>8</t>
  </si>
  <si>
    <t>184921260.S</t>
  </si>
  <si>
    <t>Mulčovanie záhonu štrkom alebo štrkodrvou hr. Vrstvy nad 50 do 100 mm na svahu nad 1:2 do 1:1</t>
  </si>
  <si>
    <t>-1953200687</t>
  </si>
  <si>
    <t>9</t>
  </si>
  <si>
    <t>M</t>
  </si>
  <si>
    <t>583410003200.S</t>
  </si>
  <si>
    <t>Kamenivo drvené hrubé frakcia 22-32 mm</t>
  </si>
  <si>
    <t>t</t>
  </si>
  <si>
    <t>-377987003</t>
  </si>
  <si>
    <t>Zakladanie</t>
  </si>
  <si>
    <t>10</t>
  </si>
  <si>
    <t>215901101.S</t>
  </si>
  <si>
    <t>Zhutnenie podložia z rastlej horniny 1 až 4 pod násypy, z hornina súdržných do 92 % PS a nesúdržných</t>
  </si>
  <si>
    <t>-2130016411</t>
  </si>
  <si>
    <t>Vodorovné konštrukcie</t>
  </si>
  <si>
    <t>11</t>
  </si>
  <si>
    <t>457971121.S</t>
  </si>
  <si>
    <t>Zriadenie vrstvy z geotextílie s presahom s dočas. zaťaž. podkladu so sklonom nad 1:5 do 1:1,5 šírky geotextílie do 3 m</t>
  </si>
  <si>
    <t>-914719301</t>
  </si>
  <si>
    <t>12</t>
  </si>
  <si>
    <t>693110004500.S</t>
  </si>
  <si>
    <t>Geotextília polypropylénová netkaná 300 g/m2</t>
  </si>
  <si>
    <t>-321795071</t>
  </si>
  <si>
    <t>13</t>
  </si>
  <si>
    <t>Z1234302405449030120</t>
  </si>
  <si>
    <t xml:space="preserve">Ekofolia proti prerastaniu korenov </t>
  </si>
  <si>
    <t>-1949023287</t>
  </si>
  <si>
    <t>Komunikácie</t>
  </si>
  <si>
    <t>14</t>
  </si>
  <si>
    <t>564752113.S</t>
  </si>
  <si>
    <t>Podklad alebo kryt z kameniva hrubého drveného veľ. 0-63 mm (vibr.štrk) po zhut.hr. 170 mm</t>
  </si>
  <si>
    <t>-1323352790</t>
  </si>
  <si>
    <t>15</t>
  </si>
  <si>
    <t>564762111.S</t>
  </si>
  <si>
    <t>Podklad alebo kryt z kameniva hrubého drveného veľ. 0-63 mm (vibr.štrk) po zhut.hr. 200 mm</t>
  </si>
  <si>
    <t>240233212</t>
  </si>
  <si>
    <t>16</t>
  </si>
  <si>
    <t>564952114.S</t>
  </si>
  <si>
    <t>Podklad z mechanicky spevneného kameniva MSK s rozprestretím a zhutnením, po zhutnení hr. 180 mm</t>
  </si>
  <si>
    <t>382084643</t>
  </si>
  <si>
    <t>17</t>
  </si>
  <si>
    <t>564972111.S</t>
  </si>
  <si>
    <t>Podklad z mechanicky spevneného kameniva MSK s rozprestretím a zhutnením, po zhutnení hr. 250 mm</t>
  </si>
  <si>
    <t>-637836272</t>
  </si>
  <si>
    <t>18</t>
  </si>
  <si>
    <t>565132111.S</t>
  </si>
  <si>
    <t>Vyrovnanie povrchu doterajšieho podkladu obaľovaným kamenivom ACP hr. 50 mm</t>
  </si>
  <si>
    <t>-1004523389</t>
  </si>
  <si>
    <t>19</t>
  </si>
  <si>
    <t>565142111.S</t>
  </si>
  <si>
    <t>Vyrovnanie povrchu doterajšieho podkladu obaľovaným kamenivom ACP hr. 60 mm</t>
  </si>
  <si>
    <t>654576154</t>
  </si>
  <si>
    <t>573111115.S</t>
  </si>
  <si>
    <t>Postrek asfaltový infiltračný s posypom kamenivom z asfaltu cestného v množstve 2,50 kg/m2</t>
  </si>
  <si>
    <t>-472852358</t>
  </si>
  <si>
    <t>21</t>
  </si>
  <si>
    <t>573211111.S</t>
  </si>
  <si>
    <t>Postrek asfaltový spojovací bez posypu kamenivom z asfaltu cestného v množstve 0,70 kg/m2</t>
  </si>
  <si>
    <t>-1008452341</t>
  </si>
  <si>
    <t>22</t>
  </si>
  <si>
    <t>577134231.S</t>
  </si>
  <si>
    <t>Asfaltový betón vrstva obrusná AC 11 O v pruhu š. do 3 m z nemodifik. asfaltu tr. II, po zhutnení hr. 40 mm</t>
  </si>
  <si>
    <t>-98269143</t>
  </si>
  <si>
    <t>23</t>
  </si>
  <si>
    <t>577144231.S</t>
  </si>
  <si>
    <t>Asfaltový betón vrstva obrusná AC 11 O v pruhu š. do 3 m z nemodifik. asfaltu tr. II, po zhutnení hr. 50 mm</t>
  </si>
  <si>
    <t>-959382946</t>
  </si>
  <si>
    <t>24</t>
  </si>
  <si>
    <t>577154231.S</t>
  </si>
  <si>
    <t>Asfaltový betón vrstva obrusná AC 11 O v pruhu š. do 3 m z nemodifik. asfaltu tr. II, po zhutnení hr. 60 mm</t>
  </si>
  <si>
    <t>-537881203</t>
  </si>
  <si>
    <t>Ostatné konštrukcie a práce-búranie</t>
  </si>
  <si>
    <t>25</t>
  </si>
  <si>
    <t>916361112.S</t>
  </si>
  <si>
    <t>Osadenie cestného obrubníka betónového ležatého do lôžka z betónu prostého tr. C 16/20 s bočnou oporou</t>
  </si>
  <si>
    <t>-1759067846</t>
  </si>
  <si>
    <t>26</t>
  </si>
  <si>
    <t>592170002400.S</t>
  </si>
  <si>
    <t>Obrubník cestný nábehový, lxšxv 1000x200x150(100) mm</t>
  </si>
  <si>
    <t>ks</t>
  </si>
  <si>
    <t>-720287883</t>
  </si>
  <si>
    <t>27</t>
  </si>
  <si>
    <t>916362112.S</t>
  </si>
  <si>
    <t>Osadenie cestného obrubníka betónového stojatého do lôžka z betónu prostého tr. C 16/20 s bočnou oporou</t>
  </si>
  <si>
    <t>644525463</t>
  </si>
  <si>
    <t>28</t>
  </si>
  <si>
    <t>592170003800.S</t>
  </si>
  <si>
    <t>Obrubník cestný so skosením, lxšxv 1000x150x250 mm, prírodný</t>
  </si>
  <si>
    <t>-418045006</t>
  </si>
  <si>
    <t>29</t>
  </si>
  <si>
    <t>592170001300.S</t>
  </si>
  <si>
    <t>Obrubník palisádový, lxšxv 550x80x250 mm, prírodný</t>
  </si>
  <si>
    <t>1781360555</t>
  </si>
  <si>
    <t>30</t>
  </si>
  <si>
    <t>919735111.S</t>
  </si>
  <si>
    <t>Rezanie existujúceho asfaltového krytu alebo podkladu hĺbky do 50 mm</t>
  </si>
  <si>
    <t>-1410825836</t>
  </si>
  <si>
    <t>31</t>
  </si>
  <si>
    <t>919735123.S</t>
  </si>
  <si>
    <t>Rezanie existujúceho betónového krytu alebo podkladu hĺbky nad 100 do 150 mm</t>
  </si>
  <si>
    <t>1799341833</t>
  </si>
  <si>
    <t>32</t>
  </si>
  <si>
    <t>935114223.S</t>
  </si>
  <si>
    <t>Osadenie odvodňovacieho betónového žľabu plytkého s ochrannou hranou svetlej šírky 150 mm a s roštom triedy C 250</t>
  </si>
  <si>
    <t>-1425079761</t>
  </si>
  <si>
    <t>33</t>
  </si>
  <si>
    <t>592270013100.S</t>
  </si>
  <si>
    <t>Čelná koncová stena, výška 100 mm, pre žľaby betónové plytké s ochrannou hranou svetlej šírky 150 mm</t>
  </si>
  <si>
    <t>403961559</t>
  </si>
  <si>
    <t>34</t>
  </si>
  <si>
    <t>592270013800.S</t>
  </si>
  <si>
    <t>Odvodňovací žľab betónový plytký s ochrannou hranou, svetlej šírky 150 mm, dĺžky 1 m, výšky 100 mm, bez spádu</t>
  </si>
  <si>
    <t>1469956591</t>
  </si>
  <si>
    <t>35</t>
  </si>
  <si>
    <t>592270014500.S</t>
  </si>
  <si>
    <t>Mriežkový rošt, štrbiny 30x10 mm, dĺ. 1 m, C 250, s rýchlouzáverom, pozinkovaná oceľ, pre žľaby betónové s ochrannou hranou svetlej šírky 150 mm</t>
  </si>
  <si>
    <t>-761554572</t>
  </si>
  <si>
    <t>99</t>
  </si>
  <si>
    <t>Presun hmôt HSV</t>
  </si>
  <si>
    <t>36</t>
  </si>
  <si>
    <t>998225111.S</t>
  </si>
  <si>
    <t>Presun hmôt pre pozemnú komunikáciu a letisko s krytom asfaltovým akejkoľvek dĺžky objektu</t>
  </si>
  <si>
    <t>1283225729</t>
  </si>
  <si>
    <t xml:space="preserve">Rekonštrukcia miestnej komunikácie a chodníkov v obci Ladmovce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</si>
</sst>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6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1" t="s">
        <v>11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73" t="s">
        <v>13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5">
        <f>ROUND(AG94,2)</f>
        <v>0</v>
      </c>
      <c r="AL26" s="176"/>
      <c r="AM26" s="176"/>
      <c r="AN26" s="176"/>
      <c r="AO26" s="17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7" t="s">
        <v>32</v>
      </c>
      <c r="M28" s="177"/>
      <c r="N28" s="177"/>
      <c r="O28" s="177"/>
      <c r="P28" s="177"/>
      <c r="Q28" s="26"/>
      <c r="R28" s="26"/>
      <c r="S28" s="26"/>
      <c r="T28" s="26"/>
      <c r="U28" s="26"/>
      <c r="V28" s="26"/>
      <c r="W28" s="177" t="s">
        <v>33</v>
      </c>
      <c r="X28" s="177"/>
      <c r="Y28" s="177"/>
      <c r="Z28" s="177"/>
      <c r="AA28" s="177"/>
      <c r="AB28" s="177"/>
      <c r="AC28" s="177"/>
      <c r="AD28" s="177"/>
      <c r="AE28" s="177"/>
      <c r="AF28" s="26"/>
      <c r="AG28" s="26"/>
      <c r="AH28" s="26"/>
      <c r="AI28" s="26"/>
      <c r="AJ28" s="26"/>
      <c r="AK28" s="177" t="s">
        <v>34</v>
      </c>
      <c r="AL28" s="177"/>
      <c r="AM28" s="177"/>
      <c r="AN28" s="177"/>
      <c r="AO28" s="177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80">
        <v>0.2</v>
      </c>
      <c r="M29" s="179"/>
      <c r="N29" s="179"/>
      <c r="O29" s="179"/>
      <c r="P29" s="179"/>
      <c r="W29" s="178">
        <f>ROUND(AZ94, 2)</f>
        <v>0</v>
      </c>
      <c r="X29" s="179"/>
      <c r="Y29" s="179"/>
      <c r="Z29" s="179"/>
      <c r="AA29" s="179"/>
      <c r="AB29" s="179"/>
      <c r="AC29" s="179"/>
      <c r="AD29" s="179"/>
      <c r="AE29" s="179"/>
      <c r="AK29" s="178">
        <f>ROUND(AV94, 2)</f>
        <v>0</v>
      </c>
      <c r="AL29" s="179"/>
      <c r="AM29" s="179"/>
      <c r="AN29" s="179"/>
      <c r="AO29" s="179"/>
      <c r="AR29" s="31"/>
    </row>
    <row r="30" spans="1:71" s="3" customFormat="1" ht="14.45" customHeight="1">
      <c r="B30" s="31"/>
      <c r="F30" s="32" t="s">
        <v>37</v>
      </c>
      <c r="L30" s="180">
        <v>0.2</v>
      </c>
      <c r="M30" s="179"/>
      <c r="N30" s="179"/>
      <c r="O30" s="179"/>
      <c r="P30" s="179"/>
      <c r="W30" s="178">
        <f>ROUND(BA94,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78">
        <f>ROUND(AW94, 2)</f>
        <v>0</v>
      </c>
      <c r="AL30" s="179"/>
      <c r="AM30" s="179"/>
      <c r="AN30" s="179"/>
      <c r="AO30" s="179"/>
      <c r="AR30" s="31"/>
    </row>
    <row r="31" spans="1:71" s="3" customFormat="1" ht="14.45" hidden="1" customHeight="1">
      <c r="B31" s="31"/>
      <c r="F31" s="23" t="s">
        <v>38</v>
      </c>
      <c r="L31" s="180">
        <v>0.2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1"/>
    </row>
    <row r="32" spans="1:71" s="3" customFormat="1" ht="14.45" hidden="1" customHeight="1">
      <c r="B32" s="31"/>
      <c r="F32" s="23" t="s">
        <v>39</v>
      </c>
      <c r="L32" s="180">
        <v>0.2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1"/>
    </row>
    <row r="33" spans="1:57" s="3" customFormat="1" ht="14.45" hidden="1" customHeight="1">
      <c r="B33" s="31"/>
      <c r="F33" s="32" t="s">
        <v>40</v>
      </c>
      <c r="L33" s="180">
        <v>0</v>
      </c>
      <c r="M33" s="179"/>
      <c r="N33" s="179"/>
      <c r="O33" s="179"/>
      <c r="P33" s="179"/>
      <c r="W33" s="178">
        <f>ROUND(BD94,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78">
        <v>0</v>
      </c>
      <c r="AL33" s="179"/>
      <c r="AM33" s="179"/>
      <c r="AN33" s="179"/>
      <c r="AO33" s="17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201" t="s">
        <v>43</v>
      </c>
      <c r="Y35" s="202"/>
      <c r="Z35" s="202"/>
      <c r="AA35" s="202"/>
      <c r="AB35" s="202"/>
      <c r="AC35" s="35"/>
      <c r="AD35" s="35"/>
      <c r="AE35" s="35"/>
      <c r="AF35" s="35"/>
      <c r="AG35" s="35"/>
      <c r="AH35" s="35"/>
      <c r="AI35" s="35"/>
      <c r="AJ35" s="35"/>
      <c r="AK35" s="203">
        <f>SUM(AK26:AK33)</f>
        <v>0</v>
      </c>
      <c r="AL35" s="202"/>
      <c r="AM35" s="202"/>
      <c r="AN35" s="202"/>
      <c r="AO35" s="204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46</v>
      </c>
      <c r="AI60" s="29"/>
      <c r="AJ60" s="29"/>
      <c r="AK60" s="29"/>
      <c r="AL60" s="29"/>
      <c r="AM60" s="40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46</v>
      </c>
      <c r="AI75" s="29"/>
      <c r="AJ75" s="29"/>
      <c r="AK75" s="29"/>
      <c r="AL75" s="29"/>
      <c r="AM75" s="40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6"/>
      <c r="C84" s="23" t="s">
        <v>10</v>
      </c>
      <c r="L84" s="4" t="str">
        <f>K5</f>
        <v>15581-1</v>
      </c>
      <c r="AR84" s="46"/>
    </row>
    <row r="85" spans="1:90" s="5" customFormat="1" ht="36.950000000000003" customHeight="1">
      <c r="B85" s="47"/>
      <c r="C85" s="48" t="s">
        <v>12</v>
      </c>
      <c r="L85" s="192" t="str">
        <f>K6</f>
        <v>Rekonštrukcia miestnej komunikácie a chodníkov v obci Ladmovce - II.etapa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7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Ladmovce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4" t="str">
        <f>IF(AN8= "","",AN8)</f>
        <v>3. 10. 2021</v>
      </c>
      <c r="AN87" s="194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Ladmovce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95" t="str">
        <f>IF(E17="","",E17)</f>
        <v xml:space="preserve"> </v>
      </c>
      <c r="AN89" s="196"/>
      <c r="AO89" s="196"/>
      <c r="AP89" s="196"/>
      <c r="AQ89" s="26"/>
      <c r="AR89" s="27"/>
      <c r="AS89" s="197" t="s">
        <v>51</v>
      </c>
      <c r="AT89" s="198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95" t="str">
        <f>IF(E20="","",E20)</f>
        <v xml:space="preserve"> </v>
      </c>
      <c r="AN90" s="196"/>
      <c r="AO90" s="196"/>
      <c r="AP90" s="196"/>
      <c r="AQ90" s="26"/>
      <c r="AR90" s="27"/>
      <c r="AS90" s="199"/>
      <c r="AT90" s="200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9"/>
      <c r="AT91" s="200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>
      <c r="A92" s="26"/>
      <c r="B92" s="27"/>
      <c r="C92" s="187" t="s">
        <v>52</v>
      </c>
      <c r="D92" s="188"/>
      <c r="E92" s="188"/>
      <c r="F92" s="188"/>
      <c r="G92" s="188"/>
      <c r="H92" s="55"/>
      <c r="I92" s="189" t="s">
        <v>53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54</v>
      </c>
      <c r="AH92" s="188"/>
      <c r="AI92" s="188"/>
      <c r="AJ92" s="188"/>
      <c r="AK92" s="188"/>
      <c r="AL92" s="188"/>
      <c r="AM92" s="188"/>
      <c r="AN92" s="189" t="s">
        <v>55</v>
      </c>
      <c r="AO92" s="188"/>
      <c r="AP92" s="191"/>
      <c r="AQ92" s="56" t="s">
        <v>56</v>
      </c>
      <c r="AR92" s="27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4">
        <f>ROUND(AG95,2)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341.15255000000002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70</v>
      </c>
      <c r="BT94" s="72" t="s">
        <v>71</v>
      </c>
      <c r="BV94" s="72" t="s">
        <v>72</v>
      </c>
      <c r="BW94" s="72" t="s">
        <v>4</v>
      </c>
      <c r="BX94" s="72" t="s">
        <v>73</v>
      </c>
      <c r="CL94" s="72" t="s">
        <v>1</v>
      </c>
    </row>
    <row r="95" spans="1:90" s="7" customFormat="1" ht="24.75" customHeight="1">
      <c r="A95" s="73" t="s">
        <v>74</v>
      </c>
      <c r="B95" s="74"/>
      <c r="C95" s="75"/>
      <c r="D95" s="183" t="s">
        <v>11</v>
      </c>
      <c r="E95" s="183"/>
      <c r="F95" s="183"/>
      <c r="G95" s="183"/>
      <c r="H95" s="183"/>
      <c r="I95" s="76"/>
      <c r="J95" s="183" t="s">
        <v>13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1">
        <f>'15581-1 - Rekonštrukcia m...'!J30</f>
        <v>0</v>
      </c>
      <c r="AH95" s="182"/>
      <c r="AI95" s="182"/>
      <c r="AJ95" s="182"/>
      <c r="AK95" s="182"/>
      <c r="AL95" s="182"/>
      <c r="AM95" s="182"/>
      <c r="AN95" s="181">
        <f>SUM(AG95,AT95)</f>
        <v>0</v>
      </c>
      <c r="AO95" s="182"/>
      <c r="AP95" s="182"/>
      <c r="AQ95" s="77" t="s">
        <v>75</v>
      </c>
      <c r="AR95" s="74"/>
      <c r="AS95" s="78">
        <v>0</v>
      </c>
      <c r="AT95" s="79">
        <f>ROUND(SUM(AV95:AW95),2)</f>
        <v>0</v>
      </c>
      <c r="AU95" s="80">
        <f>'15581-1 - Rekonštrukcia m...'!P123</f>
        <v>341.15255200000007</v>
      </c>
      <c r="AV95" s="79">
        <f>'15581-1 - Rekonštrukcia m...'!J33</f>
        <v>0</v>
      </c>
      <c r="AW95" s="79">
        <f>'15581-1 - Rekonštrukcia m...'!J34</f>
        <v>0</v>
      </c>
      <c r="AX95" s="79">
        <f>'15581-1 - Rekonštrukcia m...'!J35</f>
        <v>0</v>
      </c>
      <c r="AY95" s="79">
        <f>'15581-1 - Rekonštrukcia m...'!J36</f>
        <v>0</v>
      </c>
      <c r="AZ95" s="79">
        <f>'15581-1 - Rekonštrukcia m...'!F33</f>
        <v>0</v>
      </c>
      <c r="BA95" s="79">
        <f>'15581-1 - Rekonštrukcia m...'!F34</f>
        <v>0</v>
      </c>
      <c r="BB95" s="79">
        <f>'15581-1 - Rekonštrukcia m...'!F35</f>
        <v>0</v>
      </c>
      <c r="BC95" s="79">
        <f>'15581-1 - Rekonštrukcia m...'!F36</f>
        <v>0</v>
      </c>
      <c r="BD95" s="81">
        <f>'15581-1 - Rekonštrukcia m...'!F37</f>
        <v>0</v>
      </c>
      <c r="BT95" s="82" t="s">
        <v>76</v>
      </c>
      <c r="BU95" s="82" t="s">
        <v>77</v>
      </c>
      <c r="BV95" s="82" t="s">
        <v>72</v>
      </c>
      <c r="BW95" s="82" t="s">
        <v>4</v>
      </c>
      <c r="BX95" s="82" t="s">
        <v>73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15581-1 - Rekonštrukcia m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7"/>
  <sheetViews>
    <sheetView showGridLines="0" tabSelected="1" workbookViewId="0">
      <selection activeCell="F13" sqref="F1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6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78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92" t="s">
        <v>266</v>
      </c>
      <c r="F7" s="205"/>
      <c r="G7" s="205"/>
      <c r="H7" s="205"/>
      <c r="I7" s="26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50" t="str">
        <f>'Rekapitulácia stavby'!AN8</f>
        <v>3. 10. 2021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22</v>
      </c>
      <c r="F13" s="26"/>
      <c r="G13" s="26"/>
      <c r="H13" s="26"/>
      <c r="I13" s="23" t="s">
        <v>23</v>
      </c>
      <c r="J13" s="21" t="s">
        <v>1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71" t="str">
        <f>'Rekapitulácia stavby'!E14</f>
        <v xml:space="preserve"> </v>
      </c>
      <c r="F16" s="171"/>
      <c r="G16" s="171"/>
      <c r="H16" s="171"/>
      <c r="I16" s="23" t="s">
        <v>23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>
      <c r="A18" s="26"/>
      <c r="B18" s="27"/>
      <c r="C18" s="26"/>
      <c r="D18" s="23" t="s">
        <v>26</v>
      </c>
      <c r="E18" s="26"/>
      <c r="F18" s="26"/>
      <c r="G18" s="26"/>
      <c r="H18" s="26"/>
      <c r="I18" s="23" t="s">
        <v>21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23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23</v>
      </c>
      <c r="J22" s="21" t="str">
        <f>IF('Rekapitulácia stavby'!AN20="","",'Rekapitulácia stavby'!AN20)</f>
        <v/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>
      <c r="A24" s="26"/>
      <c r="B24" s="27"/>
      <c r="C24" s="26"/>
      <c r="D24" s="23" t="s">
        <v>30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>
      <c r="A25" s="85"/>
      <c r="B25" s="86"/>
      <c r="C25" s="85"/>
      <c r="D25" s="85"/>
      <c r="E25" s="174" t="s">
        <v>1</v>
      </c>
      <c r="F25" s="174"/>
      <c r="G25" s="174"/>
      <c r="H25" s="174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14.45" customHeight="1">
      <c r="A28" s="26"/>
      <c r="B28" s="27"/>
      <c r="C28" s="26"/>
      <c r="D28" s="21" t="s">
        <v>79</v>
      </c>
      <c r="E28" s="26"/>
      <c r="F28" s="26"/>
      <c r="G28" s="26"/>
      <c r="H28" s="26"/>
      <c r="I28" s="26"/>
      <c r="J28" s="88">
        <f>J94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14.45" customHeight="1">
      <c r="A29" s="26"/>
      <c r="B29" s="27"/>
      <c r="C29" s="26"/>
      <c r="D29" s="89" t="s">
        <v>80</v>
      </c>
      <c r="E29" s="26"/>
      <c r="F29" s="26"/>
      <c r="G29" s="26"/>
      <c r="H29" s="26"/>
      <c r="I29" s="26"/>
      <c r="J29" s="88">
        <f>J104</f>
        <v>0</v>
      </c>
      <c r="K29" s="26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52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26"/>
      <c r="J30" s="66">
        <f>ROUND(J28 + J29, 2)</f>
        <v>0</v>
      </c>
      <c r="K30" s="26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52" s="2" customFormat="1" ht="6.95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>
      <c r="A33" s="26"/>
      <c r="B33" s="27"/>
      <c r="C33" s="26"/>
      <c r="D33" s="93" t="s">
        <v>35</v>
      </c>
      <c r="E33" s="32" t="s">
        <v>36</v>
      </c>
      <c r="F33" s="94">
        <f>ROUND((SUM(BE104:BE105) + SUM(BE123:BE166)),  2)</f>
        <v>0</v>
      </c>
      <c r="G33" s="91"/>
      <c r="H33" s="91"/>
      <c r="I33" s="95">
        <v>0.2</v>
      </c>
      <c r="J33" s="94">
        <f>ROUND(((SUM(BE104:BE105) + SUM(BE123:BE166))*I33),  2)</f>
        <v>0</v>
      </c>
      <c r="K33" s="26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2" customFormat="1" ht="14.45" customHeight="1">
      <c r="A34" s="26"/>
      <c r="B34" s="27"/>
      <c r="C34" s="26"/>
      <c r="D34" s="26"/>
      <c r="E34" s="32" t="s">
        <v>37</v>
      </c>
      <c r="F34" s="96">
        <f>ROUND((SUM(BF104:BF105) + SUM(BF123:BF166)),  2)</f>
        <v>0</v>
      </c>
      <c r="G34" s="26"/>
      <c r="H34" s="26"/>
      <c r="I34" s="97">
        <v>0.2</v>
      </c>
      <c r="J34" s="96">
        <f>ROUND(((SUM(BF104:BF105) + SUM(BF123:BF166))*I34),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23" t="s">
        <v>38</v>
      </c>
      <c r="F35" s="96">
        <f>ROUND((SUM(BG104:BG105) + SUM(BG123:BG166)),  2)</f>
        <v>0</v>
      </c>
      <c r="G35" s="26"/>
      <c r="H35" s="26"/>
      <c r="I35" s="97">
        <v>0.2</v>
      </c>
      <c r="J35" s="96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>
      <c r="A36" s="26"/>
      <c r="B36" s="27"/>
      <c r="C36" s="26"/>
      <c r="D36" s="26"/>
      <c r="E36" s="23" t="s">
        <v>39</v>
      </c>
      <c r="F36" s="96">
        <f>ROUND((SUM(BH104:BH105) + SUM(BH123:BH166)),  2)</f>
        <v>0</v>
      </c>
      <c r="G36" s="26"/>
      <c r="H36" s="26"/>
      <c r="I36" s="97">
        <v>0.2</v>
      </c>
      <c r="J36" s="96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>
      <c r="A37" s="26"/>
      <c r="B37" s="27"/>
      <c r="C37" s="26"/>
      <c r="D37" s="26"/>
      <c r="E37" s="32" t="s">
        <v>40</v>
      </c>
      <c r="F37" s="94">
        <f>ROUND((SUM(BI104:BI105) + SUM(BI123:BI166)),  2)</f>
        <v>0</v>
      </c>
      <c r="G37" s="91"/>
      <c r="H37" s="91"/>
      <c r="I37" s="95">
        <v>0</v>
      </c>
      <c r="J37" s="94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>
      <c r="A39" s="26"/>
      <c r="B39" s="27"/>
      <c r="C39" s="98"/>
      <c r="D39" s="99" t="s">
        <v>41</v>
      </c>
      <c r="E39" s="55"/>
      <c r="F39" s="55"/>
      <c r="G39" s="100" t="s">
        <v>42</v>
      </c>
      <c r="H39" s="101" t="s">
        <v>43</v>
      </c>
      <c r="I39" s="55"/>
      <c r="J39" s="102">
        <f>SUM(J30:J37)</f>
        <v>0</v>
      </c>
      <c r="K39" s="103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46</v>
      </c>
      <c r="E61" s="29"/>
      <c r="F61" s="104" t="s">
        <v>47</v>
      </c>
      <c r="G61" s="40" t="s">
        <v>46</v>
      </c>
      <c r="H61" s="29"/>
      <c r="I61" s="29"/>
      <c r="J61" s="105" t="s">
        <v>47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0" t="s">
        <v>46</v>
      </c>
      <c r="E76" s="29"/>
      <c r="F76" s="104" t="s">
        <v>47</v>
      </c>
      <c r="G76" s="40" t="s">
        <v>46</v>
      </c>
      <c r="H76" s="29"/>
      <c r="I76" s="29"/>
      <c r="J76" s="105" t="s">
        <v>47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customHeight="1">
      <c r="A85" s="26"/>
      <c r="B85" s="27"/>
      <c r="C85" s="26"/>
      <c r="D85" s="26"/>
      <c r="E85" s="192" t="str">
        <f>E7</f>
        <v xml:space="preserve">Rekonštrukcia miestnej komunikácie a chodníkov v obci Ladmovce </v>
      </c>
      <c r="F85" s="205"/>
      <c r="G85" s="205"/>
      <c r="H85" s="205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>Ladmovce</v>
      </c>
      <c r="G87" s="26"/>
      <c r="H87" s="26"/>
      <c r="I87" s="23" t="s">
        <v>18</v>
      </c>
      <c r="J87" s="50" t="str">
        <f>IF(J10="","",J10)</f>
        <v>3. 10. 2021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20</v>
      </c>
      <c r="D89" s="26"/>
      <c r="E89" s="26"/>
      <c r="F89" s="21" t="str">
        <f>E13</f>
        <v>Obec Ladmovce</v>
      </c>
      <c r="G89" s="26"/>
      <c r="H89" s="26"/>
      <c r="I89" s="23" t="s">
        <v>26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 t="str">
        <f>E22</f>
        <v xml:space="preserve"> 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6" t="s">
        <v>82</v>
      </c>
      <c r="D92" s="98"/>
      <c r="E92" s="98"/>
      <c r="F92" s="98"/>
      <c r="G92" s="98"/>
      <c r="H92" s="98"/>
      <c r="I92" s="98"/>
      <c r="J92" s="107" t="s">
        <v>83</v>
      </c>
      <c r="K92" s="98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8" t="s">
        <v>84</v>
      </c>
      <c r="D94" s="26"/>
      <c r="E94" s="26"/>
      <c r="F94" s="26"/>
      <c r="G94" s="26"/>
      <c r="H94" s="26"/>
      <c r="I94" s="26"/>
      <c r="J94" s="66">
        <f>J123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85</v>
      </c>
    </row>
    <row r="95" spans="1:47" s="9" customFormat="1" ht="24.95" customHeight="1">
      <c r="B95" s="109"/>
      <c r="D95" s="110" t="s">
        <v>86</v>
      </c>
      <c r="E95" s="111"/>
      <c r="F95" s="111"/>
      <c r="G95" s="111"/>
      <c r="H95" s="111"/>
      <c r="I95" s="111"/>
      <c r="J95" s="112">
        <f>J124</f>
        <v>0</v>
      </c>
      <c r="L95" s="109"/>
    </row>
    <row r="96" spans="1:47" s="10" customFormat="1" ht="19.899999999999999" customHeight="1">
      <c r="B96" s="113"/>
      <c r="D96" s="114" t="s">
        <v>87</v>
      </c>
      <c r="E96" s="115"/>
      <c r="F96" s="115"/>
      <c r="G96" s="115"/>
      <c r="H96" s="115"/>
      <c r="I96" s="115"/>
      <c r="J96" s="116">
        <f>J125</f>
        <v>0</v>
      </c>
      <c r="L96" s="113"/>
    </row>
    <row r="97" spans="1:31" s="10" customFormat="1" ht="19.899999999999999" customHeight="1">
      <c r="B97" s="113"/>
      <c r="D97" s="114" t="s">
        <v>88</v>
      </c>
      <c r="E97" s="115"/>
      <c r="F97" s="115"/>
      <c r="G97" s="115"/>
      <c r="H97" s="115"/>
      <c r="I97" s="115"/>
      <c r="J97" s="116">
        <f>J135</f>
        <v>0</v>
      </c>
      <c r="L97" s="113"/>
    </row>
    <row r="98" spans="1:31" s="10" customFormat="1" ht="19.899999999999999" customHeight="1">
      <c r="B98" s="113"/>
      <c r="D98" s="114" t="s">
        <v>89</v>
      </c>
      <c r="E98" s="115"/>
      <c r="F98" s="115"/>
      <c r="G98" s="115"/>
      <c r="H98" s="115"/>
      <c r="I98" s="115"/>
      <c r="J98" s="116">
        <f>J137</f>
        <v>0</v>
      </c>
      <c r="L98" s="113"/>
    </row>
    <row r="99" spans="1:31" s="10" customFormat="1" ht="19.899999999999999" customHeight="1">
      <c r="B99" s="113"/>
      <c r="D99" s="114" t="s">
        <v>90</v>
      </c>
      <c r="E99" s="115"/>
      <c r="F99" s="115"/>
      <c r="G99" s="115"/>
      <c r="H99" s="115"/>
      <c r="I99" s="115"/>
      <c r="J99" s="116">
        <f>J141</f>
        <v>0</v>
      </c>
      <c r="L99" s="113"/>
    </row>
    <row r="100" spans="1:31" s="10" customFormat="1" ht="19.899999999999999" customHeight="1">
      <c r="B100" s="113"/>
      <c r="D100" s="114" t="s">
        <v>91</v>
      </c>
      <c r="E100" s="115"/>
      <c r="F100" s="115"/>
      <c r="G100" s="115"/>
      <c r="H100" s="115"/>
      <c r="I100" s="115"/>
      <c r="J100" s="116">
        <f>J153</f>
        <v>0</v>
      </c>
      <c r="L100" s="113"/>
    </row>
    <row r="101" spans="1:31" s="10" customFormat="1" ht="19.899999999999999" customHeight="1">
      <c r="B101" s="113"/>
      <c r="D101" s="114" t="s">
        <v>92</v>
      </c>
      <c r="E101" s="115"/>
      <c r="F101" s="115"/>
      <c r="G101" s="115"/>
      <c r="H101" s="115"/>
      <c r="I101" s="115"/>
      <c r="J101" s="116">
        <f>J165</f>
        <v>0</v>
      </c>
      <c r="L101" s="113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9.25" customHeight="1">
      <c r="A104" s="26"/>
      <c r="B104" s="27"/>
      <c r="C104" s="108" t="s">
        <v>93</v>
      </c>
      <c r="D104" s="26"/>
      <c r="E104" s="26"/>
      <c r="F104" s="26"/>
      <c r="G104" s="26"/>
      <c r="H104" s="26"/>
      <c r="I104" s="26"/>
      <c r="J104" s="117">
        <v>0</v>
      </c>
      <c r="K104" s="26"/>
      <c r="L104" s="37"/>
      <c r="N104" s="118" t="s">
        <v>35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18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9.25" customHeight="1">
      <c r="A106" s="26"/>
      <c r="B106" s="27"/>
      <c r="C106" s="119" t="s">
        <v>94</v>
      </c>
      <c r="D106" s="98"/>
      <c r="E106" s="98"/>
      <c r="F106" s="98"/>
      <c r="G106" s="98"/>
      <c r="H106" s="98"/>
      <c r="I106" s="98"/>
      <c r="J106" s="120">
        <f>ROUND(J94+J104,2)</f>
        <v>0</v>
      </c>
      <c r="K106" s="98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95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30" customHeight="1">
      <c r="A115" s="26"/>
      <c r="B115" s="27"/>
      <c r="C115" s="26"/>
      <c r="D115" s="26"/>
      <c r="E115" s="192" t="str">
        <f>E7</f>
        <v xml:space="preserve">Rekonštrukcia miestnej komunikácie a chodníkov v obci Ladmovce </v>
      </c>
      <c r="F115" s="205"/>
      <c r="G115" s="205"/>
      <c r="H115" s="205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F10</f>
        <v>Ladmovce</v>
      </c>
      <c r="G117" s="26"/>
      <c r="H117" s="26"/>
      <c r="I117" s="23" t="s">
        <v>18</v>
      </c>
      <c r="J117" s="50" t="str">
        <f>IF(J10="","",J10)</f>
        <v>3. 10. 2021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E13</f>
        <v>Obec Ladmovce</v>
      </c>
      <c r="G119" s="26"/>
      <c r="H119" s="26"/>
      <c r="I119" s="23" t="s">
        <v>26</v>
      </c>
      <c r="J119" s="24" t="str">
        <f>E19</f>
        <v xml:space="preserve"> 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24</v>
      </c>
      <c r="D120" s="26"/>
      <c r="E120" s="26"/>
      <c r="F120" s="21" t="str">
        <f>IF(E16="","",E16)</f>
        <v xml:space="preserve"> </v>
      </c>
      <c r="G120" s="26"/>
      <c r="H120" s="26"/>
      <c r="I120" s="23" t="s">
        <v>29</v>
      </c>
      <c r="J120" s="24" t="str">
        <f>E22</f>
        <v xml:space="preserve"> </v>
      </c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96</v>
      </c>
      <c r="D122" s="124" t="s">
        <v>56</v>
      </c>
      <c r="E122" s="124" t="s">
        <v>52</v>
      </c>
      <c r="F122" s="124" t="s">
        <v>53</v>
      </c>
      <c r="G122" s="124" t="s">
        <v>97</v>
      </c>
      <c r="H122" s="124" t="s">
        <v>98</v>
      </c>
      <c r="I122" s="124" t="s">
        <v>99</v>
      </c>
      <c r="J122" s="125" t="s">
        <v>83</v>
      </c>
      <c r="K122" s="126" t="s">
        <v>100</v>
      </c>
      <c r="L122" s="127"/>
      <c r="M122" s="57" t="s">
        <v>1</v>
      </c>
      <c r="N122" s="58" t="s">
        <v>35</v>
      </c>
      <c r="O122" s="58" t="s">
        <v>101</v>
      </c>
      <c r="P122" s="58" t="s">
        <v>102</v>
      </c>
      <c r="Q122" s="58" t="s">
        <v>103</v>
      </c>
      <c r="R122" s="58" t="s">
        <v>104</v>
      </c>
      <c r="S122" s="58" t="s">
        <v>105</v>
      </c>
      <c r="T122" s="59" t="s">
        <v>106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26"/>
      <c r="B123" s="27"/>
      <c r="C123" s="64" t="s">
        <v>79</v>
      </c>
      <c r="D123" s="26"/>
      <c r="E123" s="26"/>
      <c r="F123" s="26"/>
      <c r="G123" s="26"/>
      <c r="H123" s="26"/>
      <c r="I123" s="26"/>
      <c r="J123" s="128">
        <f>BK123</f>
        <v>0</v>
      </c>
      <c r="K123" s="26"/>
      <c r="L123" s="27"/>
      <c r="M123" s="60"/>
      <c r="N123" s="51"/>
      <c r="O123" s="61"/>
      <c r="P123" s="129">
        <f>P124</f>
        <v>341.15255200000007</v>
      </c>
      <c r="Q123" s="61"/>
      <c r="R123" s="129">
        <f>R124</f>
        <v>252.88553960000002</v>
      </c>
      <c r="S123" s="61"/>
      <c r="T123" s="130">
        <f>T124</f>
        <v>59.530000000000008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85</v>
      </c>
      <c r="BK123" s="131">
        <f>BK124</f>
        <v>0</v>
      </c>
    </row>
    <row r="124" spans="1:65" s="12" customFormat="1" ht="25.9" customHeight="1">
      <c r="B124" s="132"/>
      <c r="D124" s="133" t="s">
        <v>70</v>
      </c>
      <c r="E124" s="134" t="s">
        <v>107</v>
      </c>
      <c r="F124" s="134" t="s">
        <v>108</v>
      </c>
      <c r="J124" s="135">
        <f>BK124</f>
        <v>0</v>
      </c>
      <c r="L124" s="132"/>
      <c r="M124" s="136"/>
      <c r="N124" s="137"/>
      <c r="O124" s="137"/>
      <c r="P124" s="138">
        <f>P125+P135+P137+P141+P153+P165</f>
        <v>341.15255200000007</v>
      </c>
      <c r="Q124" s="137"/>
      <c r="R124" s="138">
        <f>R125+R135+R137+R141+R153+R165</f>
        <v>252.88553960000002</v>
      </c>
      <c r="S124" s="137"/>
      <c r="T124" s="139">
        <f>T125+T135+T137+T141+T153+T165</f>
        <v>59.530000000000008</v>
      </c>
      <c r="AR124" s="133" t="s">
        <v>76</v>
      </c>
      <c r="AT124" s="140" t="s">
        <v>70</v>
      </c>
      <c r="AU124" s="140" t="s">
        <v>71</v>
      </c>
      <c r="AY124" s="133" t="s">
        <v>109</v>
      </c>
      <c r="BK124" s="141">
        <f>BK125+BK135+BK137+BK141+BK153+BK165</f>
        <v>0</v>
      </c>
    </row>
    <row r="125" spans="1:65" s="12" customFormat="1" ht="22.9" customHeight="1">
      <c r="B125" s="132"/>
      <c r="D125" s="133" t="s">
        <v>70</v>
      </c>
      <c r="E125" s="142" t="s">
        <v>76</v>
      </c>
      <c r="F125" s="142" t="s">
        <v>110</v>
      </c>
      <c r="J125" s="143">
        <f>BK125</f>
        <v>0</v>
      </c>
      <c r="L125" s="132"/>
      <c r="M125" s="136"/>
      <c r="N125" s="137"/>
      <c r="O125" s="137"/>
      <c r="P125" s="138">
        <f>SUM(P126:P134)</f>
        <v>203.02378400000003</v>
      </c>
      <c r="Q125" s="137"/>
      <c r="R125" s="138">
        <f>SUM(R126:R134)</f>
        <v>7.19</v>
      </c>
      <c r="S125" s="137"/>
      <c r="T125" s="139">
        <f>SUM(T126:T134)</f>
        <v>59.530000000000008</v>
      </c>
      <c r="AR125" s="133" t="s">
        <v>76</v>
      </c>
      <c r="AT125" s="140" t="s">
        <v>70</v>
      </c>
      <c r="AU125" s="140" t="s">
        <v>76</v>
      </c>
      <c r="AY125" s="133" t="s">
        <v>109</v>
      </c>
      <c r="BK125" s="141">
        <f>SUM(BK126:BK134)</f>
        <v>0</v>
      </c>
    </row>
    <row r="126" spans="1:65" s="2" customFormat="1" ht="33" customHeight="1">
      <c r="A126" s="26"/>
      <c r="B126" s="144"/>
      <c r="C126" s="145" t="s">
        <v>76</v>
      </c>
      <c r="D126" s="145" t="s">
        <v>111</v>
      </c>
      <c r="E126" s="146" t="s">
        <v>112</v>
      </c>
      <c r="F126" s="147" t="s">
        <v>113</v>
      </c>
      <c r="G126" s="148" t="s">
        <v>114</v>
      </c>
      <c r="H126" s="149">
        <v>64.400000000000006</v>
      </c>
      <c r="I126" s="149"/>
      <c r="J126" s="149">
        <f t="shared" ref="J126:J134" si="0">ROUND(I126*H126,3)</f>
        <v>0</v>
      </c>
      <c r="K126" s="150"/>
      <c r="L126" s="27"/>
      <c r="M126" s="151" t="s">
        <v>1</v>
      </c>
      <c r="N126" s="152" t="s">
        <v>37</v>
      </c>
      <c r="O126" s="153">
        <v>0.59299999999999997</v>
      </c>
      <c r="P126" s="153">
        <f t="shared" ref="P126:P134" si="1">O126*H126</f>
        <v>38.1892</v>
      </c>
      <c r="Q126" s="153">
        <v>0</v>
      </c>
      <c r="R126" s="153">
        <f t="shared" ref="R126:R134" si="2">Q126*H126</f>
        <v>0</v>
      </c>
      <c r="S126" s="153">
        <v>0.5</v>
      </c>
      <c r="T126" s="154">
        <f t="shared" ref="T126:T134" si="3">S126*H126</f>
        <v>32.200000000000003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115</v>
      </c>
      <c r="AT126" s="155" t="s">
        <v>111</v>
      </c>
      <c r="AU126" s="155" t="s">
        <v>116</v>
      </c>
      <c r="AY126" s="14" t="s">
        <v>109</v>
      </c>
      <c r="BE126" s="156">
        <f t="shared" ref="BE126:BE134" si="4">IF(N126="základná",J126,0)</f>
        <v>0</v>
      </c>
      <c r="BF126" s="156">
        <f t="shared" ref="BF126:BF134" si="5">IF(N126="znížená",J126,0)</f>
        <v>0</v>
      </c>
      <c r="BG126" s="156">
        <f t="shared" ref="BG126:BG134" si="6">IF(N126="zákl. prenesená",J126,0)</f>
        <v>0</v>
      </c>
      <c r="BH126" s="156">
        <f t="shared" ref="BH126:BH134" si="7">IF(N126="zníž. prenesená",J126,0)</f>
        <v>0</v>
      </c>
      <c r="BI126" s="156">
        <f t="shared" ref="BI126:BI134" si="8">IF(N126="nulová",J126,0)</f>
        <v>0</v>
      </c>
      <c r="BJ126" s="14" t="s">
        <v>116</v>
      </c>
      <c r="BK126" s="157">
        <f t="shared" ref="BK126:BK134" si="9">ROUND(I126*H126,3)</f>
        <v>0</v>
      </c>
      <c r="BL126" s="14" t="s">
        <v>115</v>
      </c>
      <c r="BM126" s="155" t="s">
        <v>117</v>
      </c>
    </row>
    <row r="127" spans="1:65" s="2" customFormat="1" ht="33" customHeight="1">
      <c r="A127" s="26"/>
      <c r="B127" s="144"/>
      <c r="C127" s="145" t="s">
        <v>116</v>
      </c>
      <c r="D127" s="145" t="s">
        <v>111</v>
      </c>
      <c r="E127" s="146" t="s">
        <v>118</v>
      </c>
      <c r="F127" s="147" t="s">
        <v>119</v>
      </c>
      <c r="G127" s="148" t="s">
        <v>114</v>
      </c>
      <c r="H127" s="149">
        <v>64.400000000000006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1.169</v>
      </c>
      <c r="P127" s="153">
        <f t="shared" si="1"/>
        <v>75.283600000000007</v>
      </c>
      <c r="Q127" s="153">
        <v>0</v>
      </c>
      <c r="R127" s="153">
        <f t="shared" si="2"/>
        <v>0</v>
      </c>
      <c r="S127" s="153">
        <v>0.22500000000000001</v>
      </c>
      <c r="T127" s="154">
        <f t="shared" si="3"/>
        <v>14.490000000000002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115</v>
      </c>
      <c r="AT127" s="155" t="s">
        <v>111</v>
      </c>
      <c r="AU127" s="155" t="s">
        <v>116</v>
      </c>
      <c r="AY127" s="14" t="s">
        <v>109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116</v>
      </c>
      <c r="BK127" s="157">
        <f t="shared" si="9"/>
        <v>0</v>
      </c>
      <c r="BL127" s="14" t="s">
        <v>115</v>
      </c>
      <c r="BM127" s="155" t="s">
        <v>120</v>
      </c>
    </row>
    <row r="128" spans="1:65" s="2" customFormat="1" ht="24.2" customHeight="1">
      <c r="A128" s="26"/>
      <c r="B128" s="144"/>
      <c r="C128" s="145" t="s">
        <v>121</v>
      </c>
      <c r="D128" s="145" t="s">
        <v>111</v>
      </c>
      <c r="E128" s="146" t="s">
        <v>122</v>
      </c>
      <c r="F128" s="147" t="s">
        <v>123</v>
      </c>
      <c r="G128" s="148" t="s">
        <v>114</v>
      </c>
      <c r="H128" s="149">
        <v>45.5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0.19</v>
      </c>
      <c r="P128" s="153">
        <f t="shared" si="1"/>
        <v>8.6449999999999996</v>
      </c>
      <c r="Q128" s="153">
        <v>0</v>
      </c>
      <c r="R128" s="153">
        <f t="shared" si="2"/>
        <v>0</v>
      </c>
      <c r="S128" s="153">
        <v>9.8000000000000004E-2</v>
      </c>
      <c r="T128" s="154">
        <f t="shared" si="3"/>
        <v>4.4590000000000005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115</v>
      </c>
      <c r="AT128" s="155" t="s">
        <v>111</v>
      </c>
      <c r="AU128" s="155" t="s">
        <v>116</v>
      </c>
      <c r="AY128" s="14" t="s">
        <v>109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116</v>
      </c>
      <c r="BK128" s="157">
        <f t="shared" si="9"/>
        <v>0</v>
      </c>
      <c r="BL128" s="14" t="s">
        <v>115</v>
      </c>
      <c r="BM128" s="155" t="s">
        <v>124</v>
      </c>
    </row>
    <row r="129" spans="1:65" s="2" customFormat="1" ht="24.2" customHeight="1">
      <c r="A129" s="26"/>
      <c r="B129" s="144"/>
      <c r="C129" s="145" t="s">
        <v>115</v>
      </c>
      <c r="D129" s="145" t="s">
        <v>111</v>
      </c>
      <c r="E129" s="146" t="s">
        <v>125</v>
      </c>
      <c r="F129" s="147" t="s">
        <v>126</v>
      </c>
      <c r="G129" s="148" t="s">
        <v>127</v>
      </c>
      <c r="H129" s="149">
        <v>57.8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0.127</v>
      </c>
      <c r="P129" s="153">
        <f t="shared" si="1"/>
        <v>7.3405999999999993</v>
      </c>
      <c r="Q129" s="153">
        <v>0</v>
      </c>
      <c r="R129" s="153">
        <f t="shared" si="2"/>
        <v>0</v>
      </c>
      <c r="S129" s="153">
        <v>0.14499999999999999</v>
      </c>
      <c r="T129" s="154">
        <f t="shared" si="3"/>
        <v>8.3809999999999985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115</v>
      </c>
      <c r="AT129" s="155" t="s">
        <v>111</v>
      </c>
      <c r="AU129" s="155" t="s">
        <v>116</v>
      </c>
      <c r="AY129" s="14" t="s">
        <v>109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116</v>
      </c>
      <c r="BK129" s="157">
        <f t="shared" si="9"/>
        <v>0</v>
      </c>
      <c r="BL129" s="14" t="s">
        <v>115</v>
      </c>
      <c r="BM129" s="155" t="s">
        <v>128</v>
      </c>
    </row>
    <row r="130" spans="1:65" s="2" customFormat="1" ht="24.2" customHeight="1">
      <c r="A130" s="26"/>
      <c r="B130" s="144"/>
      <c r="C130" s="145" t="s">
        <v>129</v>
      </c>
      <c r="D130" s="145" t="s">
        <v>111</v>
      </c>
      <c r="E130" s="146" t="s">
        <v>130</v>
      </c>
      <c r="F130" s="147" t="s">
        <v>131</v>
      </c>
      <c r="G130" s="148" t="s">
        <v>132</v>
      </c>
      <c r="H130" s="149">
        <v>0.6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16.459</v>
      </c>
      <c r="P130" s="153">
        <f t="shared" si="1"/>
        <v>9.8753999999999991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115</v>
      </c>
      <c r="AT130" s="155" t="s">
        <v>111</v>
      </c>
      <c r="AU130" s="155" t="s">
        <v>116</v>
      </c>
      <c r="AY130" s="14" t="s">
        <v>109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116</v>
      </c>
      <c r="BK130" s="157">
        <f t="shared" si="9"/>
        <v>0</v>
      </c>
      <c r="BL130" s="14" t="s">
        <v>115</v>
      </c>
      <c r="BM130" s="155" t="s">
        <v>133</v>
      </c>
    </row>
    <row r="131" spans="1:65" s="2" customFormat="1" ht="21.75" customHeight="1">
      <c r="A131" s="26"/>
      <c r="B131" s="144"/>
      <c r="C131" s="145" t="s">
        <v>134</v>
      </c>
      <c r="D131" s="145" t="s">
        <v>111</v>
      </c>
      <c r="E131" s="146" t="s">
        <v>135</v>
      </c>
      <c r="F131" s="147" t="s">
        <v>136</v>
      </c>
      <c r="G131" s="148" t="s">
        <v>132</v>
      </c>
      <c r="H131" s="149">
        <v>10.992000000000001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2.5139999999999998</v>
      </c>
      <c r="P131" s="153">
        <f t="shared" si="1"/>
        <v>27.633887999999999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115</v>
      </c>
      <c r="AT131" s="155" t="s">
        <v>111</v>
      </c>
      <c r="AU131" s="155" t="s">
        <v>116</v>
      </c>
      <c r="AY131" s="14" t="s">
        <v>109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116</v>
      </c>
      <c r="BK131" s="157">
        <f t="shared" si="9"/>
        <v>0</v>
      </c>
      <c r="BL131" s="14" t="s">
        <v>115</v>
      </c>
      <c r="BM131" s="155" t="s">
        <v>137</v>
      </c>
    </row>
    <row r="132" spans="1:65" s="2" customFormat="1" ht="37.9" customHeight="1">
      <c r="A132" s="26"/>
      <c r="B132" s="144"/>
      <c r="C132" s="145" t="s">
        <v>138</v>
      </c>
      <c r="D132" s="145" t="s">
        <v>111</v>
      </c>
      <c r="E132" s="146" t="s">
        <v>139</v>
      </c>
      <c r="F132" s="147" t="s">
        <v>140</v>
      </c>
      <c r="G132" s="148" t="s">
        <v>132</v>
      </c>
      <c r="H132" s="149">
        <v>10.992000000000001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0.61299999999999999</v>
      </c>
      <c r="P132" s="153">
        <f t="shared" si="1"/>
        <v>6.7380960000000005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115</v>
      </c>
      <c r="AT132" s="155" t="s">
        <v>111</v>
      </c>
      <c r="AU132" s="155" t="s">
        <v>116</v>
      </c>
      <c r="AY132" s="14" t="s">
        <v>109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116</v>
      </c>
      <c r="BK132" s="157">
        <f t="shared" si="9"/>
        <v>0</v>
      </c>
      <c r="BL132" s="14" t="s">
        <v>115</v>
      </c>
      <c r="BM132" s="155" t="s">
        <v>141</v>
      </c>
    </row>
    <row r="133" spans="1:65" s="2" customFormat="1" ht="33" customHeight="1">
      <c r="A133" s="26"/>
      <c r="B133" s="144"/>
      <c r="C133" s="145" t="s">
        <v>142</v>
      </c>
      <c r="D133" s="145" t="s">
        <v>111</v>
      </c>
      <c r="E133" s="146" t="s">
        <v>143</v>
      </c>
      <c r="F133" s="147" t="s">
        <v>144</v>
      </c>
      <c r="G133" s="148" t="s">
        <v>114</v>
      </c>
      <c r="H133" s="149">
        <v>42.8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0.68500000000000005</v>
      </c>
      <c r="P133" s="153">
        <f t="shared" si="1"/>
        <v>29.318000000000001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115</v>
      </c>
      <c r="AT133" s="155" t="s">
        <v>111</v>
      </c>
      <c r="AU133" s="155" t="s">
        <v>116</v>
      </c>
      <c r="AY133" s="14" t="s">
        <v>109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116</v>
      </c>
      <c r="BK133" s="157">
        <f t="shared" si="9"/>
        <v>0</v>
      </c>
      <c r="BL133" s="14" t="s">
        <v>115</v>
      </c>
      <c r="BM133" s="155" t="s">
        <v>145</v>
      </c>
    </row>
    <row r="134" spans="1:65" s="2" customFormat="1" ht="16.5" customHeight="1">
      <c r="A134" s="26"/>
      <c r="B134" s="144"/>
      <c r="C134" s="158" t="s">
        <v>146</v>
      </c>
      <c r="D134" s="158" t="s">
        <v>147</v>
      </c>
      <c r="E134" s="159" t="s">
        <v>148</v>
      </c>
      <c r="F134" s="160" t="s">
        <v>149</v>
      </c>
      <c r="G134" s="161" t="s">
        <v>150</v>
      </c>
      <c r="H134" s="162">
        <v>7.19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37</v>
      </c>
      <c r="O134" s="153">
        <v>0</v>
      </c>
      <c r="P134" s="153">
        <f t="shared" si="1"/>
        <v>0</v>
      </c>
      <c r="Q134" s="153">
        <v>1</v>
      </c>
      <c r="R134" s="153">
        <f t="shared" si="2"/>
        <v>7.19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142</v>
      </c>
      <c r="AT134" s="155" t="s">
        <v>147</v>
      </c>
      <c r="AU134" s="155" t="s">
        <v>116</v>
      </c>
      <c r="AY134" s="14" t="s">
        <v>109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116</v>
      </c>
      <c r="BK134" s="157">
        <f t="shared" si="9"/>
        <v>0</v>
      </c>
      <c r="BL134" s="14" t="s">
        <v>115</v>
      </c>
      <c r="BM134" s="155" t="s">
        <v>151</v>
      </c>
    </row>
    <row r="135" spans="1:65" s="12" customFormat="1" ht="22.9" customHeight="1">
      <c r="B135" s="132"/>
      <c r="D135" s="133" t="s">
        <v>70</v>
      </c>
      <c r="E135" s="142" t="s">
        <v>116</v>
      </c>
      <c r="F135" s="142" t="s">
        <v>152</v>
      </c>
      <c r="J135" s="143">
        <f>BK135</f>
        <v>0</v>
      </c>
      <c r="L135" s="132"/>
      <c r="M135" s="136"/>
      <c r="N135" s="137"/>
      <c r="O135" s="137"/>
      <c r="P135" s="138">
        <f>P136</f>
        <v>0.87</v>
      </c>
      <c r="Q135" s="137"/>
      <c r="R135" s="138">
        <f>R136</f>
        <v>0</v>
      </c>
      <c r="S135" s="137"/>
      <c r="T135" s="139">
        <f>T136</f>
        <v>0</v>
      </c>
      <c r="AR135" s="133" t="s">
        <v>76</v>
      </c>
      <c r="AT135" s="140" t="s">
        <v>70</v>
      </c>
      <c r="AU135" s="140" t="s">
        <v>76</v>
      </c>
      <c r="AY135" s="133" t="s">
        <v>109</v>
      </c>
      <c r="BK135" s="141">
        <f>BK136</f>
        <v>0</v>
      </c>
    </row>
    <row r="136" spans="1:65" s="2" customFormat="1" ht="33" customHeight="1">
      <c r="A136" s="26"/>
      <c r="B136" s="144"/>
      <c r="C136" s="145" t="s">
        <v>153</v>
      </c>
      <c r="D136" s="145" t="s">
        <v>111</v>
      </c>
      <c r="E136" s="146" t="s">
        <v>154</v>
      </c>
      <c r="F136" s="147" t="s">
        <v>155</v>
      </c>
      <c r="G136" s="148" t="s">
        <v>114</v>
      </c>
      <c r="H136" s="149">
        <v>217.5</v>
      </c>
      <c r="I136" s="149"/>
      <c r="J136" s="149">
        <f>ROUND(I136*H136,3)</f>
        <v>0</v>
      </c>
      <c r="K136" s="150"/>
      <c r="L136" s="27"/>
      <c r="M136" s="151" t="s">
        <v>1</v>
      </c>
      <c r="N136" s="152" t="s">
        <v>37</v>
      </c>
      <c r="O136" s="153">
        <v>4.0000000000000001E-3</v>
      </c>
      <c r="P136" s="153">
        <f>O136*H136</f>
        <v>0.87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115</v>
      </c>
      <c r="AT136" s="155" t="s">
        <v>111</v>
      </c>
      <c r="AU136" s="155" t="s">
        <v>116</v>
      </c>
      <c r="AY136" s="14" t="s">
        <v>109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116</v>
      </c>
      <c r="BK136" s="157">
        <f>ROUND(I136*H136,3)</f>
        <v>0</v>
      </c>
      <c r="BL136" s="14" t="s">
        <v>115</v>
      </c>
      <c r="BM136" s="155" t="s">
        <v>156</v>
      </c>
    </row>
    <row r="137" spans="1:65" s="12" customFormat="1" ht="22.9" customHeight="1">
      <c r="B137" s="132"/>
      <c r="D137" s="133" t="s">
        <v>70</v>
      </c>
      <c r="E137" s="142" t="s">
        <v>115</v>
      </c>
      <c r="F137" s="142" t="s">
        <v>157</v>
      </c>
      <c r="J137" s="143">
        <f>BK137</f>
        <v>0</v>
      </c>
      <c r="L137" s="132"/>
      <c r="M137" s="136"/>
      <c r="N137" s="137"/>
      <c r="O137" s="137"/>
      <c r="P137" s="138">
        <f>SUM(P138:P140)</f>
        <v>17.835000000000001</v>
      </c>
      <c r="Q137" s="137"/>
      <c r="R137" s="138">
        <f>SUM(R138:R140)</f>
        <v>0.10615359999999999</v>
      </c>
      <c r="S137" s="137"/>
      <c r="T137" s="139">
        <f>SUM(T138:T140)</f>
        <v>0</v>
      </c>
      <c r="AR137" s="133" t="s">
        <v>76</v>
      </c>
      <c r="AT137" s="140" t="s">
        <v>70</v>
      </c>
      <c r="AU137" s="140" t="s">
        <v>76</v>
      </c>
      <c r="AY137" s="133" t="s">
        <v>109</v>
      </c>
      <c r="BK137" s="141">
        <f>SUM(BK138:BK140)</f>
        <v>0</v>
      </c>
    </row>
    <row r="138" spans="1:65" s="2" customFormat="1" ht="37.9" customHeight="1">
      <c r="A138" s="26"/>
      <c r="B138" s="144"/>
      <c r="C138" s="145" t="s">
        <v>158</v>
      </c>
      <c r="D138" s="145" t="s">
        <v>111</v>
      </c>
      <c r="E138" s="146" t="s">
        <v>159</v>
      </c>
      <c r="F138" s="147" t="s">
        <v>160</v>
      </c>
      <c r="G138" s="148" t="s">
        <v>114</v>
      </c>
      <c r="H138" s="149">
        <v>145</v>
      </c>
      <c r="I138" s="149"/>
      <c r="J138" s="149">
        <f>ROUND(I138*H138,3)</f>
        <v>0</v>
      </c>
      <c r="K138" s="150"/>
      <c r="L138" s="27"/>
      <c r="M138" s="151" t="s">
        <v>1</v>
      </c>
      <c r="N138" s="152" t="s">
        <v>37</v>
      </c>
      <c r="O138" s="153">
        <v>0.123</v>
      </c>
      <c r="P138" s="153">
        <f>O138*H138</f>
        <v>17.835000000000001</v>
      </c>
      <c r="Q138" s="153">
        <v>2.7999999999999998E-4</v>
      </c>
      <c r="R138" s="153">
        <f>Q138*H138</f>
        <v>4.0599999999999997E-2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115</v>
      </c>
      <c r="AT138" s="155" t="s">
        <v>111</v>
      </c>
      <c r="AU138" s="155" t="s">
        <v>116</v>
      </c>
      <c r="AY138" s="14" t="s">
        <v>109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116</v>
      </c>
      <c r="BK138" s="157">
        <f>ROUND(I138*H138,3)</f>
        <v>0</v>
      </c>
      <c r="BL138" s="14" t="s">
        <v>115</v>
      </c>
      <c r="BM138" s="155" t="s">
        <v>161</v>
      </c>
    </row>
    <row r="139" spans="1:65" s="2" customFormat="1" ht="16.5" customHeight="1">
      <c r="A139" s="26"/>
      <c r="B139" s="144"/>
      <c r="C139" s="158" t="s">
        <v>162</v>
      </c>
      <c r="D139" s="158" t="s">
        <v>147</v>
      </c>
      <c r="E139" s="159" t="s">
        <v>163</v>
      </c>
      <c r="F139" s="160" t="s">
        <v>164</v>
      </c>
      <c r="G139" s="161" t="s">
        <v>114</v>
      </c>
      <c r="H139" s="162">
        <v>122.64</v>
      </c>
      <c r="I139" s="162"/>
      <c r="J139" s="162">
        <f>ROUND(I139*H139,3)</f>
        <v>0</v>
      </c>
      <c r="K139" s="163"/>
      <c r="L139" s="164"/>
      <c r="M139" s="165" t="s">
        <v>1</v>
      </c>
      <c r="N139" s="166" t="s">
        <v>37</v>
      </c>
      <c r="O139" s="153">
        <v>0</v>
      </c>
      <c r="P139" s="153">
        <f>O139*H139</f>
        <v>0</v>
      </c>
      <c r="Q139" s="153">
        <v>2.9999999999999997E-4</v>
      </c>
      <c r="R139" s="153">
        <f>Q139*H139</f>
        <v>3.6791999999999998E-2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142</v>
      </c>
      <c r="AT139" s="155" t="s">
        <v>147</v>
      </c>
      <c r="AU139" s="155" t="s">
        <v>116</v>
      </c>
      <c r="AY139" s="14" t="s">
        <v>109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116</v>
      </c>
      <c r="BK139" s="157">
        <f>ROUND(I139*H139,3)</f>
        <v>0</v>
      </c>
      <c r="BL139" s="14" t="s">
        <v>115</v>
      </c>
      <c r="BM139" s="155" t="s">
        <v>165</v>
      </c>
    </row>
    <row r="140" spans="1:65" s="2" customFormat="1" ht="24.2" customHeight="1">
      <c r="A140" s="26"/>
      <c r="B140" s="144"/>
      <c r="C140" s="158" t="s">
        <v>166</v>
      </c>
      <c r="D140" s="158" t="s">
        <v>147</v>
      </c>
      <c r="E140" s="159" t="s">
        <v>167</v>
      </c>
      <c r="F140" s="160" t="s">
        <v>168</v>
      </c>
      <c r="G140" s="161" t="s">
        <v>114</v>
      </c>
      <c r="H140" s="162">
        <v>51.36</v>
      </c>
      <c r="I140" s="162"/>
      <c r="J140" s="162">
        <f>ROUND(I140*H140,3)</f>
        <v>0</v>
      </c>
      <c r="K140" s="163"/>
      <c r="L140" s="164"/>
      <c r="M140" s="165" t="s">
        <v>1</v>
      </c>
      <c r="N140" s="166" t="s">
        <v>37</v>
      </c>
      <c r="O140" s="153">
        <v>0</v>
      </c>
      <c r="P140" s="153">
        <f>O140*H140</f>
        <v>0</v>
      </c>
      <c r="Q140" s="153">
        <v>5.5999999999999995E-4</v>
      </c>
      <c r="R140" s="153">
        <f>Q140*H140</f>
        <v>2.8761599999999998E-2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142</v>
      </c>
      <c r="AT140" s="155" t="s">
        <v>147</v>
      </c>
      <c r="AU140" s="155" t="s">
        <v>116</v>
      </c>
      <c r="AY140" s="14" t="s">
        <v>109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116</v>
      </c>
      <c r="BK140" s="157">
        <f>ROUND(I140*H140,3)</f>
        <v>0</v>
      </c>
      <c r="BL140" s="14" t="s">
        <v>115</v>
      </c>
      <c r="BM140" s="155" t="s">
        <v>169</v>
      </c>
    </row>
    <row r="141" spans="1:65" s="12" customFormat="1" ht="22.9" customHeight="1">
      <c r="B141" s="132"/>
      <c r="D141" s="133" t="s">
        <v>70</v>
      </c>
      <c r="E141" s="142" t="s">
        <v>129</v>
      </c>
      <c r="F141" s="142" t="s">
        <v>170</v>
      </c>
      <c r="J141" s="143">
        <f>BK141</f>
        <v>0</v>
      </c>
      <c r="L141" s="132"/>
      <c r="M141" s="136"/>
      <c r="N141" s="137"/>
      <c r="O141" s="137"/>
      <c r="P141" s="138">
        <f>SUM(P142:P152)</f>
        <v>39.91769399999999</v>
      </c>
      <c r="Q141" s="137"/>
      <c r="R141" s="138">
        <f>SUM(R142:R152)</f>
        <v>202.97447600000001</v>
      </c>
      <c r="S141" s="137"/>
      <c r="T141" s="139">
        <f>SUM(T142:T152)</f>
        <v>0</v>
      </c>
      <c r="AR141" s="133" t="s">
        <v>76</v>
      </c>
      <c r="AT141" s="140" t="s">
        <v>70</v>
      </c>
      <c r="AU141" s="140" t="s">
        <v>76</v>
      </c>
      <c r="AY141" s="133" t="s">
        <v>109</v>
      </c>
      <c r="BK141" s="141">
        <f>SUM(BK142:BK152)</f>
        <v>0</v>
      </c>
    </row>
    <row r="142" spans="1:65" s="2" customFormat="1" ht="33" customHeight="1">
      <c r="A142" s="26"/>
      <c r="B142" s="144"/>
      <c r="C142" s="145" t="s">
        <v>171</v>
      </c>
      <c r="D142" s="145" t="s">
        <v>111</v>
      </c>
      <c r="E142" s="146" t="s">
        <v>172</v>
      </c>
      <c r="F142" s="147" t="s">
        <v>173</v>
      </c>
      <c r="G142" s="148" t="s">
        <v>114</v>
      </c>
      <c r="H142" s="149">
        <v>129.19999999999999</v>
      </c>
      <c r="I142" s="149"/>
      <c r="J142" s="149">
        <f t="shared" ref="J142:J152" si="10">ROUND(I142*H142,3)</f>
        <v>0</v>
      </c>
      <c r="K142" s="150"/>
      <c r="L142" s="27"/>
      <c r="M142" s="151" t="s">
        <v>1</v>
      </c>
      <c r="N142" s="152" t="s">
        <v>37</v>
      </c>
      <c r="O142" s="153">
        <v>5.2999999999999999E-2</v>
      </c>
      <c r="P142" s="153">
        <f t="shared" ref="P142:P152" si="11">O142*H142</f>
        <v>6.847599999999999</v>
      </c>
      <c r="Q142" s="153">
        <v>0.4153</v>
      </c>
      <c r="R142" s="153">
        <f t="shared" ref="R142:R152" si="12">Q142*H142</f>
        <v>53.656759999999998</v>
      </c>
      <c r="S142" s="153">
        <v>0</v>
      </c>
      <c r="T142" s="154">
        <f t="shared" ref="T142:T152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115</v>
      </c>
      <c r="AT142" s="155" t="s">
        <v>111</v>
      </c>
      <c r="AU142" s="155" t="s">
        <v>116</v>
      </c>
      <c r="AY142" s="14" t="s">
        <v>109</v>
      </c>
      <c r="BE142" s="156">
        <f t="shared" ref="BE142:BE152" si="14">IF(N142="základná",J142,0)</f>
        <v>0</v>
      </c>
      <c r="BF142" s="156">
        <f t="shared" ref="BF142:BF152" si="15">IF(N142="znížená",J142,0)</f>
        <v>0</v>
      </c>
      <c r="BG142" s="156">
        <f t="shared" ref="BG142:BG152" si="16">IF(N142="zákl. prenesená",J142,0)</f>
        <v>0</v>
      </c>
      <c r="BH142" s="156">
        <f t="shared" ref="BH142:BH152" si="17">IF(N142="zníž. prenesená",J142,0)</f>
        <v>0</v>
      </c>
      <c r="BI142" s="156">
        <f t="shared" ref="BI142:BI152" si="18">IF(N142="nulová",J142,0)</f>
        <v>0</v>
      </c>
      <c r="BJ142" s="14" t="s">
        <v>116</v>
      </c>
      <c r="BK142" s="157">
        <f t="shared" ref="BK142:BK152" si="19">ROUND(I142*H142,3)</f>
        <v>0</v>
      </c>
      <c r="BL142" s="14" t="s">
        <v>115</v>
      </c>
      <c r="BM142" s="155" t="s">
        <v>174</v>
      </c>
    </row>
    <row r="143" spans="1:65" s="2" customFormat="1" ht="33" customHeight="1">
      <c r="A143" s="26"/>
      <c r="B143" s="144"/>
      <c r="C143" s="145" t="s">
        <v>175</v>
      </c>
      <c r="D143" s="145" t="s">
        <v>111</v>
      </c>
      <c r="E143" s="146" t="s">
        <v>176</v>
      </c>
      <c r="F143" s="147" t="s">
        <v>177</v>
      </c>
      <c r="G143" s="148" t="s">
        <v>114</v>
      </c>
      <c r="H143" s="149">
        <v>45.5</v>
      </c>
      <c r="I143" s="149"/>
      <c r="J143" s="149">
        <f t="shared" si="10"/>
        <v>0</v>
      </c>
      <c r="K143" s="150"/>
      <c r="L143" s="27"/>
      <c r="M143" s="151" t="s">
        <v>1</v>
      </c>
      <c r="N143" s="152" t="s">
        <v>37</v>
      </c>
      <c r="O143" s="153">
        <v>5.5E-2</v>
      </c>
      <c r="P143" s="153">
        <f t="shared" si="11"/>
        <v>2.5024999999999999</v>
      </c>
      <c r="Q143" s="153">
        <v>0.48574000000000001</v>
      </c>
      <c r="R143" s="153">
        <f t="shared" si="12"/>
        <v>22.10117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115</v>
      </c>
      <c r="AT143" s="155" t="s">
        <v>111</v>
      </c>
      <c r="AU143" s="155" t="s">
        <v>116</v>
      </c>
      <c r="AY143" s="14" t="s">
        <v>109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116</v>
      </c>
      <c r="BK143" s="157">
        <f t="shared" si="19"/>
        <v>0</v>
      </c>
      <c r="BL143" s="14" t="s">
        <v>115</v>
      </c>
      <c r="BM143" s="155" t="s">
        <v>178</v>
      </c>
    </row>
    <row r="144" spans="1:65" s="2" customFormat="1" ht="33" customHeight="1">
      <c r="A144" s="26"/>
      <c r="B144" s="144"/>
      <c r="C144" s="145" t="s">
        <v>179</v>
      </c>
      <c r="D144" s="145" t="s">
        <v>111</v>
      </c>
      <c r="E144" s="146" t="s">
        <v>180</v>
      </c>
      <c r="F144" s="147" t="s">
        <v>181</v>
      </c>
      <c r="G144" s="148" t="s">
        <v>114</v>
      </c>
      <c r="H144" s="149">
        <v>129.19999999999999</v>
      </c>
      <c r="I144" s="149"/>
      <c r="J144" s="149">
        <f t="shared" si="10"/>
        <v>0</v>
      </c>
      <c r="K144" s="150"/>
      <c r="L144" s="27"/>
      <c r="M144" s="151" t="s">
        <v>1</v>
      </c>
      <c r="N144" s="152" t="s">
        <v>37</v>
      </c>
      <c r="O144" s="153">
        <v>3.5999999999999997E-2</v>
      </c>
      <c r="P144" s="153">
        <f t="shared" si="11"/>
        <v>4.6511999999999993</v>
      </c>
      <c r="Q144" s="153">
        <v>0.42614000000000002</v>
      </c>
      <c r="R144" s="153">
        <f t="shared" si="12"/>
        <v>55.057288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115</v>
      </c>
      <c r="AT144" s="155" t="s">
        <v>111</v>
      </c>
      <c r="AU144" s="155" t="s">
        <v>116</v>
      </c>
      <c r="AY144" s="14" t="s">
        <v>109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116</v>
      </c>
      <c r="BK144" s="157">
        <f t="shared" si="19"/>
        <v>0</v>
      </c>
      <c r="BL144" s="14" t="s">
        <v>115</v>
      </c>
      <c r="BM144" s="155" t="s">
        <v>182</v>
      </c>
    </row>
    <row r="145" spans="1:65" s="2" customFormat="1" ht="33" customHeight="1">
      <c r="A145" s="26"/>
      <c r="B145" s="144"/>
      <c r="C145" s="145" t="s">
        <v>183</v>
      </c>
      <c r="D145" s="145" t="s">
        <v>111</v>
      </c>
      <c r="E145" s="146" t="s">
        <v>184</v>
      </c>
      <c r="F145" s="147" t="s">
        <v>185</v>
      </c>
      <c r="G145" s="148" t="s">
        <v>114</v>
      </c>
      <c r="H145" s="149">
        <v>45.5</v>
      </c>
      <c r="I145" s="149"/>
      <c r="J145" s="149">
        <f t="shared" si="10"/>
        <v>0</v>
      </c>
      <c r="K145" s="150"/>
      <c r="L145" s="27"/>
      <c r="M145" s="151" t="s">
        <v>1</v>
      </c>
      <c r="N145" s="152" t="s">
        <v>37</v>
      </c>
      <c r="O145" s="153">
        <v>4.8000000000000001E-2</v>
      </c>
      <c r="P145" s="153">
        <f t="shared" si="11"/>
        <v>2.1840000000000002</v>
      </c>
      <c r="Q145" s="153">
        <v>0.59186000000000005</v>
      </c>
      <c r="R145" s="153">
        <f t="shared" si="12"/>
        <v>26.929630000000003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115</v>
      </c>
      <c r="AT145" s="155" t="s">
        <v>111</v>
      </c>
      <c r="AU145" s="155" t="s">
        <v>116</v>
      </c>
      <c r="AY145" s="14" t="s">
        <v>109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116</v>
      </c>
      <c r="BK145" s="157">
        <f t="shared" si="19"/>
        <v>0</v>
      </c>
      <c r="BL145" s="14" t="s">
        <v>115</v>
      </c>
      <c r="BM145" s="155" t="s">
        <v>186</v>
      </c>
    </row>
    <row r="146" spans="1:65" s="2" customFormat="1" ht="24.2" customHeight="1">
      <c r="A146" s="26"/>
      <c r="B146" s="144"/>
      <c r="C146" s="145" t="s">
        <v>187</v>
      </c>
      <c r="D146" s="145" t="s">
        <v>111</v>
      </c>
      <c r="E146" s="146" t="s">
        <v>188</v>
      </c>
      <c r="F146" s="147" t="s">
        <v>189</v>
      </c>
      <c r="G146" s="148" t="s">
        <v>114</v>
      </c>
      <c r="H146" s="149">
        <v>129.19999999999999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37</v>
      </c>
      <c r="O146" s="153">
        <v>5.8999999999999997E-2</v>
      </c>
      <c r="P146" s="153">
        <f t="shared" si="11"/>
        <v>7.6227999999999989</v>
      </c>
      <c r="Q146" s="153">
        <v>0.13188</v>
      </c>
      <c r="R146" s="153">
        <f t="shared" si="12"/>
        <v>17.038895999999998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115</v>
      </c>
      <c r="AT146" s="155" t="s">
        <v>111</v>
      </c>
      <c r="AU146" s="155" t="s">
        <v>116</v>
      </c>
      <c r="AY146" s="14" t="s">
        <v>109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116</v>
      </c>
      <c r="BK146" s="157">
        <f t="shared" si="19"/>
        <v>0</v>
      </c>
      <c r="BL146" s="14" t="s">
        <v>115</v>
      </c>
      <c r="BM146" s="155" t="s">
        <v>190</v>
      </c>
    </row>
    <row r="147" spans="1:65" s="2" customFormat="1" ht="24.2" customHeight="1">
      <c r="A147" s="26"/>
      <c r="B147" s="144"/>
      <c r="C147" s="145" t="s">
        <v>191</v>
      </c>
      <c r="D147" s="145" t="s">
        <v>111</v>
      </c>
      <c r="E147" s="146" t="s">
        <v>192</v>
      </c>
      <c r="F147" s="147" t="s">
        <v>193</v>
      </c>
      <c r="G147" s="148" t="s">
        <v>114</v>
      </c>
      <c r="H147" s="149">
        <v>45.5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37</v>
      </c>
      <c r="O147" s="153">
        <v>7.0000000000000007E-2</v>
      </c>
      <c r="P147" s="153">
        <f t="shared" si="11"/>
        <v>3.1850000000000005</v>
      </c>
      <c r="Q147" s="153">
        <v>0.15826000000000001</v>
      </c>
      <c r="R147" s="153">
        <f t="shared" si="12"/>
        <v>7.2008300000000007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115</v>
      </c>
      <c r="AT147" s="155" t="s">
        <v>111</v>
      </c>
      <c r="AU147" s="155" t="s">
        <v>116</v>
      </c>
      <c r="AY147" s="14" t="s">
        <v>109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116</v>
      </c>
      <c r="BK147" s="157">
        <f t="shared" si="19"/>
        <v>0</v>
      </c>
      <c r="BL147" s="14" t="s">
        <v>115</v>
      </c>
      <c r="BM147" s="155" t="s">
        <v>194</v>
      </c>
    </row>
    <row r="148" spans="1:65" s="2" customFormat="1" ht="33" customHeight="1">
      <c r="A148" s="26"/>
      <c r="B148" s="144"/>
      <c r="C148" s="145" t="s">
        <v>7</v>
      </c>
      <c r="D148" s="145" t="s">
        <v>111</v>
      </c>
      <c r="E148" s="146" t="s">
        <v>195</v>
      </c>
      <c r="F148" s="147" t="s">
        <v>196</v>
      </c>
      <c r="G148" s="148" t="s">
        <v>114</v>
      </c>
      <c r="H148" s="149">
        <v>174.7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37</v>
      </c>
      <c r="O148" s="153">
        <v>4.0000000000000001E-3</v>
      </c>
      <c r="P148" s="153">
        <f t="shared" si="11"/>
        <v>0.69879999999999998</v>
      </c>
      <c r="Q148" s="153">
        <v>7.5300000000000002E-3</v>
      </c>
      <c r="R148" s="153">
        <f t="shared" si="12"/>
        <v>1.315491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115</v>
      </c>
      <c r="AT148" s="155" t="s">
        <v>111</v>
      </c>
      <c r="AU148" s="155" t="s">
        <v>116</v>
      </c>
      <c r="AY148" s="14" t="s">
        <v>109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116</v>
      </c>
      <c r="BK148" s="157">
        <f t="shared" si="19"/>
        <v>0</v>
      </c>
      <c r="BL148" s="14" t="s">
        <v>115</v>
      </c>
      <c r="BM148" s="155" t="s">
        <v>197</v>
      </c>
    </row>
    <row r="149" spans="1:65" s="2" customFormat="1" ht="33" customHeight="1">
      <c r="A149" s="26"/>
      <c r="B149" s="144"/>
      <c r="C149" s="145" t="s">
        <v>198</v>
      </c>
      <c r="D149" s="145" t="s">
        <v>111</v>
      </c>
      <c r="E149" s="146" t="s">
        <v>199</v>
      </c>
      <c r="F149" s="147" t="s">
        <v>200</v>
      </c>
      <c r="G149" s="148" t="s">
        <v>114</v>
      </c>
      <c r="H149" s="149">
        <v>174.7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37</v>
      </c>
      <c r="O149" s="153">
        <v>2.0200000000000001E-3</v>
      </c>
      <c r="P149" s="153">
        <f t="shared" si="11"/>
        <v>0.35289399999999999</v>
      </c>
      <c r="Q149" s="153">
        <v>7.1000000000000002E-4</v>
      </c>
      <c r="R149" s="153">
        <f t="shared" si="12"/>
        <v>0.12403699999999999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115</v>
      </c>
      <c r="AT149" s="155" t="s">
        <v>111</v>
      </c>
      <c r="AU149" s="155" t="s">
        <v>116</v>
      </c>
      <c r="AY149" s="14" t="s">
        <v>109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116</v>
      </c>
      <c r="BK149" s="157">
        <f t="shared" si="19"/>
        <v>0</v>
      </c>
      <c r="BL149" s="14" t="s">
        <v>115</v>
      </c>
      <c r="BM149" s="155" t="s">
        <v>201</v>
      </c>
    </row>
    <row r="150" spans="1:65" s="2" customFormat="1" ht="33" customHeight="1">
      <c r="A150" s="26"/>
      <c r="B150" s="144"/>
      <c r="C150" s="145" t="s">
        <v>202</v>
      </c>
      <c r="D150" s="145" t="s">
        <v>111</v>
      </c>
      <c r="E150" s="146" t="s">
        <v>203</v>
      </c>
      <c r="F150" s="147" t="s">
        <v>204</v>
      </c>
      <c r="G150" s="148" t="s">
        <v>114</v>
      </c>
      <c r="H150" s="149">
        <v>129.19999999999999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6.6000000000000003E-2</v>
      </c>
      <c r="P150" s="153">
        <f t="shared" si="11"/>
        <v>8.5271999999999988</v>
      </c>
      <c r="Q150" s="153">
        <v>0.10373</v>
      </c>
      <c r="R150" s="153">
        <f t="shared" si="12"/>
        <v>13.401916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115</v>
      </c>
      <c r="AT150" s="155" t="s">
        <v>111</v>
      </c>
      <c r="AU150" s="155" t="s">
        <v>116</v>
      </c>
      <c r="AY150" s="14" t="s">
        <v>109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116</v>
      </c>
      <c r="BK150" s="157">
        <f t="shared" si="19"/>
        <v>0</v>
      </c>
      <c r="BL150" s="14" t="s">
        <v>115</v>
      </c>
      <c r="BM150" s="155" t="s">
        <v>205</v>
      </c>
    </row>
    <row r="151" spans="1:65" s="2" customFormat="1" ht="33" customHeight="1">
      <c r="A151" s="26"/>
      <c r="B151" s="144"/>
      <c r="C151" s="145" t="s">
        <v>206</v>
      </c>
      <c r="D151" s="145" t="s">
        <v>111</v>
      </c>
      <c r="E151" s="146" t="s">
        <v>207</v>
      </c>
      <c r="F151" s="147" t="s">
        <v>208</v>
      </c>
      <c r="G151" s="148" t="s">
        <v>114</v>
      </c>
      <c r="H151" s="149">
        <v>35.9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37</v>
      </c>
      <c r="O151" s="153">
        <v>7.0999999999999994E-2</v>
      </c>
      <c r="P151" s="153">
        <f t="shared" si="11"/>
        <v>2.5488999999999997</v>
      </c>
      <c r="Q151" s="153">
        <v>0.12966</v>
      </c>
      <c r="R151" s="153">
        <f t="shared" si="12"/>
        <v>4.6547939999999999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115</v>
      </c>
      <c r="AT151" s="155" t="s">
        <v>111</v>
      </c>
      <c r="AU151" s="155" t="s">
        <v>116</v>
      </c>
      <c r="AY151" s="14" t="s">
        <v>109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116</v>
      </c>
      <c r="BK151" s="157">
        <f t="shared" si="19"/>
        <v>0</v>
      </c>
      <c r="BL151" s="14" t="s">
        <v>115</v>
      </c>
      <c r="BM151" s="155" t="s">
        <v>209</v>
      </c>
    </row>
    <row r="152" spans="1:65" s="2" customFormat="1" ht="33" customHeight="1">
      <c r="A152" s="26"/>
      <c r="B152" s="144"/>
      <c r="C152" s="145" t="s">
        <v>210</v>
      </c>
      <c r="D152" s="145" t="s">
        <v>111</v>
      </c>
      <c r="E152" s="146" t="s">
        <v>211</v>
      </c>
      <c r="F152" s="147" t="s">
        <v>212</v>
      </c>
      <c r="G152" s="148" t="s">
        <v>114</v>
      </c>
      <c r="H152" s="149">
        <v>9.6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37</v>
      </c>
      <c r="O152" s="153">
        <v>8.3000000000000004E-2</v>
      </c>
      <c r="P152" s="153">
        <f t="shared" si="11"/>
        <v>0.79680000000000006</v>
      </c>
      <c r="Q152" s="153">
        <v>0.15559000000000001</v>
      </c>
      <c r="R152" s="153">
        <f t="shared" si="12"/>
        <v>1.4936640000000001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115</v>
      </c>
      <c r="AT152" s="155" t="s">
        <v>111</v>
      </c>
      <c r="AU152" s="155" t="s">
        <v>116</v>
      </c>
      <c r="AY152" s="14" t="s">
        <v>109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116</v>
      </c>
      <c r="BK152" s="157">
        <f t="shared" si="19"/>
        <v>0</v>
      </c>
      <c r="BL152" s="14" t="s">
        <v>115</v>
      </c>
      <c r="BM152" s="155" t="s">
        <v>213</v>
      </c>
    </row>
    <row r="153" spans="1:65" s="12" customFormat="1" ht="22.9" customHeight="1">
      <c r="B153" s="132"/>
      <c r="D153" s="133" t="s">
        <v>70</v>
      </c>
      <c r="E153" s="142" t="s">
        <v>146</v>
      </c>
      <c r="F153" s="142" t="s">
        <v>214</v>
      </c>
      <c r="J153" s="143">
        <f>BK153</f>
        <v>0</v>
      </c>
      <c r="L153" s="132"/>
      <c r="M153" s="136"/>
      <c r="N153" s="137"/>
      <c r="O153" s="137"/>
      <c r="P153" s="138">
        <f>SUM(P154:P164)</f>
        <v>69.390634000000006</v>
      </c>
      <c r="Q153" s="137"/>
      <c r="R153" s="138">
        <f>SUM(R154:R164)</f>
        <v>42.614910000000002</v>
      </c>
      <c r="S153" s="137"/>
      <c r="T153" s="139">
        <f>SUM(T154:T164)</f>
        <v>0</v>
      </c>
      <c r="AR153" s="133" t="s">
        <v>76</v>
      </c>
      <c r="AT153" s="140" t="s">
        <v>70</v>
      </c>
      <c r="AU153" s="140" t="s">
        <v>76</v>
      </c>
      <c r="AY153" s="133" t="s">
        <v>109</v>
      </c>
      <c r="BK153" s="141">
        <f>SUM(BK154:BK164)</f>
        <v>0</v>
      </c>
    </row>
    <row r="154" spans="1:65" s="2" customFormat="1" ht="33" customHeight="1">
      <c r="A154" s="26"/>
      <c r="B154" s="144"/>
      <c r="C154" s="145" t="s">
        <v>215</v>
      </c>
      <c r="D154" s="145" t="s">
        <v>111</v>
      </c>
      <c r="E154" s="146" t="s">
        <v>216</v>
      </c>
      <c r="F154" s="147" t="s">
        <v>217</v>
      </c>
      <c r="G154" s="148" t="s">
        <v>127</v>
      </c>
      <c r="H154" s="149">
        <v>57.5</v>
      </c>
      <c r="I154" s="149"/>
      <c r="J154" s="149">
        <f t="shared" ref="J154:J164" si="20">ROUND(I154*H154,3)</f>
        <v>0</v>
      </c>
      <c r="K154" s="150"/>
      <c r="L154" s="27"/>
      <c r="M154" s="151" t="s">
        <v>1</v>
      </c>
      <c r="N154" s="152" t="s">
        <v>37</v>
      </c>
      <c r="O154" s="153">
        <v>0.32</v>
      </c>
      <c r="P154" s="153">
        <f t="shared" ref="P154:P164" si="21">O154*H154</f>
        <v>18.400000000000002</v>
      </c>
      <c r="Q154" s="153">
        <v>0.19697000000000001</v>
      </c>
      <c r="R154" s="153">
        <f t="shared" ref="R154:R164" si="22">Q154*H154</f>
        <v>11.325775</v>
      </c>
      <c r="S154" s="153">
        <v>0</v>
      </c>
      <c r="T154" s="154">
        <f t="shared" ref="T154:T164" si="2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115</v>
      </c>
      <c r="AT154" s="155" t="s">
        <v>111</v>
      </c>
      <c r="AU154" s="155" t="s">
        <v>116</v>
      </c>
      <c r="AY154" s="14" t="s">
        <v>109</v>
      </c>
      <c r="BE154" s="156">
        <f t="shared" ref="BE154:BE164" si="24">IF(N154="základná",J154,0)</f>
        <v>0</v>
      </c>
      <c r="BF154" s="156">
        <f t="shared" ref="BF154:BF164" si="25">IF(N154="znížená",J154,0)</f>
        <v>0</v>
      </c>
      <c r="BG154" s="156">
        <f t="shared" ref="BG154:BG164" si="26">IF(N154="zákl. prenesená",J154,0)</f>
        <v>0</v>
      </c>
      <c r="BH154" s="156">
        <f t="shared" ref="BH154:BH164" si="27">IF(N154="zníž. prenesená",J154,0)</f>
        <v>0</v>
      </c>
      <c r="BI154" s="156">
        <f t="shared" ref="BI154:BI164" si="28">IF(N154="nulová",J154,0)</f>
        <v>0</v>
      </c>
      <c r="BJ154" s="14" t="s">
        <v>116</v>
      </c>
      <c r="BK154" s="157">
        <f t="shared" ref="BK154:BK164" si="29">ROUND(I154*H154,3)</f>
        <v>0</v>
      </c>
      <c r="BL154" s="14" t="s">
        <v>115</v>
      </c>
      <c r="BM154" s="155" t="s">
        <v>218</v>
      </c>
    </row>
    <row r="155" spans="1:65" s="2" customFormat="1" ht="24.2" customHeight="1">
      <c r="A155" s="26"/>
      <c r="B155" s="144"/>
      <c r="C155" s="158" t="s">
        <v>219</v>
      </c>
      <c r="D155" s="158" t="s">
        <v>147</v>
      </c>
      <c r="E155" s="159" t="s">
        <v>220</v>
      </c>
      <c r="F155" s="160" t="s">
        <v>221</v>
      </c>
      <c r="G155" s="161" t="s">
        <v>222</v>
      </c>
      <c r="H155" s="162">
        <v>58.075000000000003</v>
      </c>
      <c r="I155" s="162"/>
      <c r="J155" s="162">
        <f t="shared" si="20"/>
        <v>0</v>
      </c>
      <c r="K155" s="163"/>
      <c r="L155" s="164"/>
      <c r="M155" s="165" t="s">
        <v>1</v>
      </c>
      <c r="N155" s="166" t="s">
        <v>37</v>
      </c>
      <c r="O155" s="153">
        <v>0</v>
      </c>
      <c r="P155" s="153">
        <f t="shared" si="21"/>
        <v>0</v>
      </c>
      <c r="Q155" s="153">
        <v>6.5000000000000002E-2</v>
      </c>
      <c r="R155" s="153">
        <f t="shared" si="22"/>
        <v>3.7748750000000002</v>
      </c>
      <c r="S155" s="153">
        <v>0</v>
      </c>
      <c r="T155" s="154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142</v>
      </c>
      <c r="AT155" s="155" t="s">
        <v>147</v>
      </c>
      <c r="AU155" s="155" t="s">
        <v>116</v>
      </c>
      <c r="AY155" s="14" t="s">
        <v>109</v>
      </c>
      <c r="BE155" s="156">
        <f t="shared" si="24"/>
        <v>0</v>
      </c>
      <c r="BF155" s="156">
        <f t="shared" si="25"/>
        <v>0</v>
      </c>
      <c r="BG155" s="156">
        <f t="shared" si="26"/>
        <v>0</v>
      </c>
      <c r="BH155" s="156">
        <f t="shared" si="27"/>
        <v>0</v>
      </c>
      <c r="BI155" s="156">
        <f t="shared" si="28"/>
        <v>0</v>
      </c>
      <c r="BJ155" s="14" t="s">
        <v>116</v>
      </c>
      <c r="BK155" s="157">
        <f t="shared" si="29"/>
        <v>0</v>
      </c>
      <c r="BL155" s="14" t="s">
        <v>115</v>
      </c>
      <c r="BM155" s="155" t="s">
        <v>223</v>
      </c>
    </row>
    <row r="156" spans="1:65" s="2" customFormat="1" ht="33" customHeight="1">
      <c r="A156" s="26"/>
      <c r="B156" s="144"/>
      <c r="C156" s="145" t="s">
        <v>224</v>
      </c>
      <c r="D156" s="145" t="s">
        <v>111</v>
      </c>
      <c r="E156" s="146" t="s">
        <v>225</v>
      </c>
      <c r="F156" s="147" t="s">
        <v>226</v>
      </c>
      <c r="G156" s="148" t="s">
        <v>127</v>
      </c>
      <c r="H156" s="149">
        <v>124.2</v>
      </c>
      <c r="I156" s="149"/>
      <c r="J156" s="149">
        <f t="shared" si="20"/>
        <v>0</v>
      </c>
      <c r="K156" s="150"/>
      <c r="L156" s="27"/>
      <c r="M156" s="151" t="s">
        <v>1</v>
      </c>
      <c r="N156" s="152" t="s">
        <v>37</v>
      </c>
      <c r="O156" s="153">
        <v>0.27</v>
      </c>
      <c r="P156" s="153">
        <f t="shared" si="21"/>
        <v>33.534000000000006</v>
      </c>
      <c r="Q156" s="153">
        <v>0.15112999999999999</v>
      </c>
      <c r="R156" s="153">
        <f t="shared" si="22"/>
        <v>18.770346</v>
      </c>
      <c r="S156" s="153">
        <v>0</v>
      </c>
      <c r="T156" s="154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115</v>
      </c>
      <c r="AT156" s="155" t="s">
        <v>111</v>
      </c>
      <c r="AU156" s="155" t="s">
        <v>116</v>
      </c>
      <c r="AY156" s="14" t="s">
        <v>109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14" t="s">
        <v>116</v>
      </c>
      <c r="BK156" s="157">
        <f t="shared" si="29"/>
        <v>0</v>
      </c>
      <c r="BL156" s="14" t="s">
        <v>115</v>
      </c>
      <c r="BM156" s="155" t="s">
        <v>227</v>
      </c>
    </row>
    <row r="157" spans="1:65" s="2" customFormat="1" ht="24.2" customHeight="1">
      <c r="A157" s="26"/>
      <c r="B157" s="144"/>
      <c r="C157" s="158" t="s">
        <v>228</v>
      </c>
      <c r="D157" s="158" t="s">
        <v>147</v>
      </c>
      <c r="E157" s="159" t="s">
        <v>229</v>
      </c>
      <c r="F157" s="160" t="s">
        <v>230</v>
      </c>
      <c r="G157" s="161" t="s">
        <v>222</v>
      </c>
      <c r="H157" s="162">
        <v>73.224999999999994</v>
      </c>
      <c r="I157" s="162"/>
      <c r="J157" s="162">
        <f t="shared" si="20"/>
        <v>0</v>
      </c>
      <c r="K157" s="163"/>
      <c r="L157" s="164"/>
      <c r="M157" s="165" t="s">
        <v>1</v>
      </c>
      <c r="N157" s="166" t="s">
        <v>37</v>
      </c>
      <c r="O157" s="153">
        <v>0</v>
      </c>
      <c r="P157" s="153">
        <f t="shared" si="21"/>
        <v>0</v>
      </c>
      <c r="Q157" s="153">
        <v>8.1000000000000003E-2</v>
      </c>
      <c r="R157" s="153">
        <f t="shared" si="22"/>
        <v>5.9312249999999995</v>
      </c>
      <c r="S157" s="153">
        <v>0</v>
      </c>
      <c r="T157" s="154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142</v>
      </c>
      <c r="AT157" s="155" t="s">
        <v>147</v>
      </c>
      <c r="AU157" s="155" t="s">
        <v>116</v>
      </c>
      <c r="AY157" s="14" t="s">
        <v>109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14" t="s">
        <v>116</v>
      </c>
      <c r="BK157" s="157">
        <f t="shared" si="29"/>
        <v>0</v>
      </c>
      <c r="BL157" s="14" t="s">
        <v>115</v>
      </c>
      <c r="BM157" s="155" t="s">
        <v>231</v>
      </c>
    </row>
    <row r="158" spans="1:65" s="2" customFormat="1" ht="21.75" customHeight="1">
      <c r="A158" s="26"/>
      <c r="B158" s="144"/>
      <c r="C158" s="158" t="s">
        <v>232</v>
      </c>
      <c r="D158" s="158" t="s">
        <v>147</v>
      </c>
      <c r="E158" s="159" t="s">
        <v>233</v>
      </c>
      <c r="F158" s="160" t="s">
        <v>234</v>
      </c>
      <c r="G158" s="161" t="s">
        <v>222</v>
      </c>
      <c r="H158" s="162">
        <v>94.94</v>
      </c>
      <c r="I158" s="162"/>
      <c r="J158" s="162">
        <f t="shared" si="20"/>
        <v>0</v>
      </c>
      <c r="K158" s="163"/>
      <c r="L158" s="164"/>
      <c r="M158" s="165" t="s">
        <v>1</v>
      </c>
      <c r="N158" s="166" t="s">
        <v>37</v>
      </c>
      <c r="O158" s="153">
        <v>0</v>
      </c>
      <c r="P158" s="153">
        <f t="shared" si="21"/>
        <v>0</v>
      </c>
      <c r="Q158" s="153">
        <v>2.5999999999999999E-2</v>
      </c>
      <c r="R158" s="153">
        <f t="shared" si="22"/>
        <v>2.4684399999999997</v>
      </c>
      <c r="S158" s="153">
        <v>0</v>
      </c>
      <c r="T158" s="154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142</v>
      </c>
      <c r="AT158" s="155" t="s">
        <v>147</v>
      </c>
      <c r="AU158" s="155" t="s">
        <v>116</v>
      </c>
      <c r="AY158" s="14" t="s">
        <v>109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4" t="s">
        <v>116</v>
      </c>
      <c r="BK158" s="157">
        <f t="shared" si="29"/>
        <v>0</v>
      </c>
      <c r="BL158" s="14" t="s">
        <v>115</v>
      </c>
      <c r="BM158" s="155" t="s">
        <v>235</v>
      </c>
    </row>
    <row r="159" spans="1:65" s="2" customFormat="1" ht="24.2" customHeight="1">
      <c r="A159" s="26"/>
      <c r="B159" s="144"/>
      <c r="C159" s="145" t="s">
        <v>236</v>
      </c>
      <c r="D159" s="145" t="s">
        <v>111</v>
      </c>
      <c r="E159" s="146" t="s">
        <v>237</v>
      </c>
      <c r="F159" s="147" t="s">
        <v>238</v>
      </c>
      <c r="G159" s="148" t="s">
        <v>127</v>
      </c>
      <c r="H159" s="149">
        <v>96.8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37</v>
      </c>
      <c r="O159" s="153">
        <v>0.14499999999999999</v>
      </c>
      <c r="P159" s="153">
        <f t="shared" si="21"/>
        <v>14.035999999999998</v>
      </c>
      <c r="Q159" s="153">
        <v>0</v>
      </c>
      <c r="R159" s="153">
        <f t="shared" si="22"/>
        <v>0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115</v>
      </c>
      <c r="AT159" s="155" t="s">
        <v>111</v>
      </c>
      <c r="AU159" s="155" t="s">
        <v>116</v>
      </c>
      <c r="AY159" s="14" t="s">
        <v>109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116</v>
      </c>
      <c r="BK159" s="157">
        <f t="shared" si="29"/>
        <v>0</v>
      </c>
      <c r="BL159" s="14" t="s">
        <v>115</v>
      </c>
      <c r="BM159" s="155" t="s">
        <v>239</v>
      </c>
    </row>
    <row r="160" spans="1:65" s="2" customFormat="1" ht="24.2" customHeight="1">
      <c r="A160" s="26"/>
      <c r="B160" s="144"/>
      <c r="C160" s="145" t="s">
        <v>240</v>
      </c>
      <c r="D160" s="145" t="s">
        <v>111</v>
      </c>
      <c r="E160" s="146" t="s">
        <v>241</v>
      </c>
      <c r="F160" s="147" t="s">
        <v>242</v>
      </c>
      <c r="G160" s="148" t="s">
        <v>127</v>
      </c>
      <c r="H160" s="149">
        <v>6.2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37</v>
      </c>
      <c r="O160" s="153">
        <v>0.45107000000000003</v>
      </c>
      <c r="P160" s="153">
        <f t="shared" si="21"/>
        <v>2.7966340000000001</v>
      </c>
      <c r="Q160" s="153">
        <v>6.9999999999999994E-5</v>
      </c>
      <c r="R160" s="153">
        <f t="shared" si="22"/>
        <v>4.3399999999999998E-4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115</v>
      </c>
      <c r="AT160" s="155" t="s">
        <v>111</v>
      </c>
      <c r="AU160" s="155" t="s">
        <v>116</v>
      </c>
      <c r="AY160" s="14" t="s">
        <v>109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116</v>
      </c>
      <c r="BK160" s="157">
        <f t="shared" si="29"/>
        <v>0</v>
      </c>
      <c r="BL160" s="14" t="s">
        <v>115</v>
      </c>
      <c r="BM160" s="155" t="s">
        <v>243</v>
      </c>
    </row>
    <row r="161" spans="1:65" s="2" customFormat="1" ht="37.9" customHeight="1">
      <c r="A161" s="26"/>
      <c r="B161" s="144"/>
      <c r="C161" s="145" t="s">
        <v>244</v>
      </c>
      <c r="D161" s="145" t="s">
        <v>111</v>
      </c>
      <c r="E161" s="146" t="s">
        <v>245</v>
      </c>
      <c r="F161" s="147" t="s">
        <v>246</v>
      </c>
      <c r="G161" s="148" t="s">
        <v>127</v>
      </c>
      <c r="H161" s="149">
        <v>1.5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37</v>
      </c>
      <c r="O161" s="153">
        <v>0.41599999999999998</v>
      </c>
      <c r="P161" s="153">
        <f t="shared" si="21"/>
        <v>0.624</v>
      </c>
      <c r="Q161" s="153">
        <v>0.19399</v>
      </c>
      <c r="R161" s="153">
        <f t="shared" si="22"/>
        <v>0.29098499999999999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115</v>
      </c>
      <c r="AT161" s="155" t="s">
        <v>111</v>
      </c>
      <c r="AU161" s="155" t="s">
        <v>116</v>
      </c>
      <c r="AY161" s="14" t="s">
        <v>109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116</v>
      </c>
      <c r="BK161" s="157">
        <f t="shared" si="29"/>
        <v>0</v>
      </c>
      <c r="BL161" s="14" t="s">
        <v>115</v>
      </c>
      <c r="BM161" s="155" t="s">
        <v>247</v>
      </c>
    </row>
    <row r="162" spans="1:65" s="2" customFormat="1" ht="37.9" customHeight="1">
      <c r="A162" s="26"/>
      <c r="B162" s="144"/>
      <c r="C162" s="158" t="s">
        <v>248</v>
      </c>
      <c r="D162" s="158" t="s">
        <v>147</v>
      </c>
      <c r="E162" s="159" t="s">
        <v>249</v>
      </c>
      <c r="F162" s="160" t="s">
        <v>250</v>
      </c>
      <c r="G162" s="161" t="s">
        <v>222</v>
      </c>
      <c r="H162" s="162">
        <v>2</v>
      </c>
      <c r="I162" s="162"/>
      <c r="J162" s="162">
        <f t="shared" si="20"/>
        <v>0</v>
      </c>
      <c r="K162" s="163"/>
      <c r="L162" s="164"/>
      <c r="M162" s="165" t="s">
        <v>1</v>
      </c>
      <c r="N162" s="166" t="s">
        <v>37</v>
      </c>
      <c r="O162" s="153">
        <v>0</v>
      </c>
      <c r="P162" s="153">
        <f t="shared" si="21"/>
        <v>0</v>
      </c>
      <c r="Q162" s="153">
        <v>2.4000000000000001E-4</v>
      </c>
      <c r="R162" s="153">
        <f t="shared" si="22"/>
        <v>4.8000000000000001E-4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142</v>
      </c>
      <c r="AT162" s="155" t="s">
        <v>147</v>
      </c>
      <c r="AU162" s="155" t="s">
        <v>116</v>
      </c>
      <c r="AY162" s="14" t="s">
        <v>109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116</v>
      </c>
      <c r="BK162" s="157">
        <f t="shared" si="29"/>
        <v>0</v>
      </c>
      <c r="BL162" s="14" t="s">
        <v>115</v>
      </c>
      <c r="BM162" s="155" t="s">
        <v>251</v>
      </c>
    </row>
    <row r="163" spans="1:65" s="2" customFormat="1" ht="37.9" customHeight="1">
      <c r="A163" s="26"/>
      <c r="B163" s="144"/>
      <c r="C163" s="158" t="s">
        <v>252</v>
      </c>
      <c r="D163" s="158" t="s">
        <v>147</v>
      </c>
      <c r="E163" s="159" t="s">
        <v>253</v>
      </c>
      <c r="F163" s="160" t="s">
        <v>254</v>
      </c>
      <c r="G163" s="161" t="s">
        <v>222</v>
      </c>
      <c r="H163" s="162">
        <v>1.5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37</v>
      </c>
      <c r="O163" s="153">
        <v>0</v>
      </c>
      <c r="P163" s="153">
        <f t="shared" si="21"/>
        <v>0</v>
      </c>
      <c r="Q163" s="153">
        <v>2.7E-2</v>
      </c>
      <c r="R163" s="153">
        <f t="shared" si="22"/>
        <v>4.0500000000000001E-2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142</v>
      </c>
      <c r="AT163" s="155" t="s">
        <v>147</v>
      </c>
      <c r="AU163" s="155" t="s">
        <v>116</v>
      </c>
      <c r="AY163" s="14" t="s">
        <v>109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116</v>
      </c>
      <c r="BK163" s="157">
        <f t="shared" si="29"/>
        <v>0</v>
      </c>
      <c r="BL163" s="14" t="s">
        <v>115</v>
      </c>
      <c r="BM163" s="155" t="s">
        <v>255</v>
      </c>
    </row>
    <row r="164" spans="1:65" s="2" customFormat="1" ht="44.25" customHeight="1">
      <c r="A164" s="26"/>
      <c r="B164" s="144"/>
      <c r="C164" s="158" t="s">
        <v>256</v>
      </c>
      <c r="D164" s="158" t="s">
        <v>147</v>
      </c>
      <c r="E164" s="159" t="s">
        <v>257</v>
      </c>
      <c r="F164" s="160" t="s">
        <v>258</v>
      </c>
      <c r="G164" s="161" t="s">
        <v>222</v>
      </c>
      <c r="H164" s="162">
        <v>1.5</v>
      </c>
      <c r="I164" s="162"/>
      <c r="J164" s="162">
        <f t="shared" si="20"/>
        <v>0</v>
      </c>
      <c r="K164" s="163"/>
      <c r="L164" s="164"/>
      <c r="M164" s="165" t="s">
        <v>1</v>
      </c>
      <c r="N164" s="166" t="s">
        <v>37</v>
      </c>
      <c r="O164" s="153">
        <v>0</v>
      </c>
      <c r="P164" s="153">
        <f t="shared" si="21"/>
        <v>0</v>
      </c>
      <c r="Q164" s="153">
        <v>7.9000000000000008E-3</v>
      </c>
      <c r="R164" s="153">
        <f t="shared" si="22"/>
        <v>1.1850000000000001E-2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142</v>
      </c>
      <c r="AT164" s="155" t="s">
        <v>147</v>
      </c>
      <c r="AU164" s="155" t="s">
        <v>116</v>
      </c>
      <c r="AY164" s="14" t="s">
        <v>109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116</v>
      </c>
      <c r="BK164" s="157">
        <f t="shared" si="29"/>
        <v>0</v>
      </c>
      <c r="BL164" s="14" t="s">
        <v>115</v>
      </c>
      <c r="BM164" s="155" t="s">
        <v>259</v>
      </c>
    </row>
    <row r="165" spans="1:65" s="12" customFormat="1" ht="22.9" customHeight="1">
      <c r="B165" s="132"/>
      <c r="D165" s="133" t="s">
        <v>70</v>
      </c>
      <c r="E165" s="142" t="s">
        <v>260</v>
      </c>
      <c r="F165" s="142" t="s">
        <v>261</v>
      </c>
      <c r="J165" s="143">
        <f>BK165</f>
        <v>0</v>
      </c>
      <c r="L165" s="132"/>
      <c r="M165" s="136"/>
      <c r="N165" s="137"/>
      <c r="O165" s="137"/>
      <c r="P165" s="138">
        <f>P166</f>
        <v>10.11544</v>
      </c>
      <c r="Q165" s="137"/>
      <c r="R165" s="138">
        <f>R166</f>
        <v>0</v>
      </c>
      <c r="S165" s="137"/>
      <c r="T165" s="139">
        <f>T166</f>
        <v>0</v>
      </c>
      <c r="AR165" s="133" t="s">
        <v>76</v>
      </c>
      <c r="AT165" s="140" t="s">
        <v>70</v>
      </c>
      <c r="AU165" s="140" t="s">
        <v>76</v>
      </c>
      <c r="AY165" s="133" t="s">
        <v>109</v>
      </c>
      <c r="BK165" s="141">
        <f>BK166</f>
        <v>0</v>
      </c>
    </row>
    <row r="166" spans="1:65" s="2" customFormat="1" ht="33" customHeight="1">
      <c r="A166" s="26"/>
      <c r="B166" s="144"/>
      <c r="C166" s="145" t="s">
        <v>262</v>
      </c>
      <c r="D166" s="145" t="s">
        <v>111</v>
      </c>
      <c r="E166" s="146" t="s">
        <v>263</v>
      </c>
      <c r="F166" s="147" t="s">
        <v>264</v>
      </c>
      <c r="G166" s="148" t="s">
        <v>150</v>
      </c>
      <c r="H166" s="149">
        <v>252.886</v>
      </c>
      <c r="I166" s="149"/>
      <c r="J166" s="149">
        <f>ROUND(I166*H166,3)</f>
        <v>0</v>
      </c>
      <c r="K166" s="150"/>
      <c r="L166" s="27"/>
      <c r="M166" s="167" t="s">
        <v>1</v>
      </c>
      <c r="N166" s="168" t="s">
        <v>37</v>
      </c>
      <c r="O166" s="169">
        <v>0.04</v>
      </c>
      <c r="P166" s="169">
        <f>O166*H166</f>
        <v>10.11544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115</v>
      </c>
      <c r="AT166" s="155" t="s">
        <v>111</v>
      </c>
      <c r="AU166" s="155" t="s">
        <v>116</v>
      </c>
      <c r="AY166" s="14" t="s">
        <v>109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116</v>
      </c>
      <c r="BK166" s="157">
        <f>ROUND(I166*H166,3)</f>
        <v>0</v>
      </c>
      <c r="BL166" s="14" t="s">
        <v>115</v>
      </c>
      <c r="BM166" s="155" t="s">
        <v>265</v>
      </c>
    </row>
    <row r="167" spans="1:65" s="2" customFormat="1" ht="6.95" customHeight="1">
      <c r="A167" s="26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22:K166" xr:uid="{00000000-0009-0000-0000-000001000000}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15581-1 - Rekonštrukcia m...</vt:lpstr>
      <vt:lpstr>'15581-1 - Rekonštrukcia m...'!Názvy_tlače</vt:lpstr>
      <vt:lpstr>'Rekapitulácia stavby'!Názvy_tlače</vt:lpstr>
      <vt:lpstr>'15581-1 - Rekonštrukcia m...'!Oblasť_tlače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APRO</cp:lastModifiedBy>
  <dcterms:created xsi:type="dcterms:W3CDTF">2021-10-04T06:18:35Z</dcterms:created>
  <dcterms:modified xsi:type="dcterms:W3CDTF">2021-11-10T14:22:08Z</dcterms:modified>
</cp:coreProperties>
</file>