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S:\2021\LADMOVCE\MŠ ihrisko\"/>
    </mc:Choice>
  </mc:AlternateContent>
  <xr:revisionPtr revIDLastSave="0" documentId="13_ncr:1_{3C09886D-367B-43FA-9EE6-03B7E4765985}" xr6:coauthVersionLast="45" xr6:coauthVersionMax="45" xr10:uidLastSave="{00000000-0000-0000-0000-000000000000}"/>
  <bookViews>
    <workbookView xWindow="28260" yWindow="2160" windowWidth="18900" windowHeight="11055" firstSheet="1" activeTab="1" xr2:uid="{00000000-000D-0000-FFFF-FFFF00000000}"/>
  </bookViews>
  <sheets>
    <sheet name="Rekapitulácia stavby" sheetId="1" state="veryHidden" r:id="rId1"/>
    <sheet name="15453 - Detské ihrisko pr..." sheetId="2" r:id="rId2"/>
  </sheets>
  <definedNames>
    <definedName name="_xlnm._FilterDatabase" localSheetId="1" hidden="1">'15453 - Detské ihrisko pr...'!$C$119:$K$133</definedName>
    <definedName name="_xlnm.Print_Titles" localSheetId="1">'15453 - Detské ihrisko pr...'!$119:$119</definedName>
    <definedName name="_xlnm.Print_Titles" localSheetId="0">'Rekapitulácia stavby'!$92:$92</definedName>
    <definedName name="_xlnm.Print_Area" localSheetId="1">'15453 - Detské ihrisko pr...'!$C$4:$J$76,'15453 - Detské ihrisko pr...'!$C$82:$J$103,'15453 - Detské ihrisko pr...'!$C$109:$J$133</definedName>
    <definedName name="_xlnm.Print_Area" localSheetId="0">'Rekapitulácia stavby'!$D$4:$AO$76,'Rekapitulácia stavby'!$C$82:$AQ$96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3" i="2" l="1"/>
  <c r="J122" i="2" s="1"/>
  <c r="J121" i="2" s="1"/>
  <c r="J120" i="2" s="1"/>
  <c r="J124" i="2"/>
  <c r="J125" i="2"/>
  <c r="J126" i="2"/>
  <c r="J127" i="2"/>
  <c r="J128" i="2"/>
  <c r="J129" i="2"/>
  <c r="J130" i="2"/>
  <c r="J131" i="2"/>
  <c r="J132" i="2"/>
  <c r="J133" i="2"/>
  <c r="J37" i="2" l="1"/>
  <c r="J36" i="2"/>
  <c r="AY95" i="1" s="1"/>
  <c r="J35" i="2"/>
  <c r="AX95" i="1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F116" i="2"/>
  <c r="F114" i="2"/>
  <c r="E112" i="2"/>
  <c r="J29" i="2"/>
  <c r="F89" i="2"/>
  <c r="F87" i="2"/>
  <c r="E85" i="2"/>
  <c r="J22" i="2"/>
  <c r="E22" i="2"/>
  <c r="J117" i="2" s="1"/>
  <c r="J21" i="2"/>
  <c r="J19" i="2"/>
  <c r="E19" i="2"/>
  <c r="J116" i="2" s="1"/>
  <c r="J18" i="2"/>
  <c r="J16" i="2"/>
  <c r="E16" i="2"/>
  <c r="F117" i="2" s="1"/>
  <c r="J15" i="2"/>
  <c r="J114" i="2"/>
  <c r="L90" i="1"/>
  <c r="AM90" i="1"/>
  <c r="AM89" i="1"/>
  <c r="L89" i="1"/>
  <c r="AM87" i="1"/>
  <c r="L87" i="1"/>
  <c r="L85" i="1"/>
  <c r="L84" i="1"/>
  <c r="BK133" i="2"/>
  <c r="BK132" i="2"/>
  <c r="BK131" i="2"/>
  <c r="BK128" i="2"/>
  <c r="BK124" i="2"/>
  <c r="BK129" i="2"/>
  <c r="BK123" i="2"/>
  <c r="AS94" i="1"/>
  <c r="BK122" i="2" l="1"/>
  <c r="J96" i="2"/>
  <c r="P122" i="2"/>
  <c r="R122" i="2"/>
  <c r="T122" i="2"/>
  <c r="BK127" i="2"/>
  <c r="J97" i="2" s="1"/>
  <c r="P127" i="2"/>
  <c r="R127" i="2"/>
  <c r="T127" i="2"/>
  <c r="BK130" i="2"/>
  <c r="J98" i="2" s="1"/>
  <c r="P130" i="2"/>
  <c r="R130" i="2"/>
  <c r="T130" i="2"/>
  <c r="J87" i="2"/>
  <c r="J89" i="2"/>
  <c r="J90" i="2"/>
  <c r="BF123" i="2"/>
  <c r="F90" i="2"/>
  <c r="BF124" i="2"/>
  <c r="BF128" i="2"/>
  <c r="BF129" i="2"/>
  <c r="BF131" i="2"/>
  <c r="BF132" i="2"/>
  <c r="BF133" i="2"/>
  <c r="F37" i="2"/>
  <c r="BD95" i="1" s="1"/>
  <c r="BD94" i="1" s="1"/>
  <c r="W33" i="1" s="1"/>
  <c r="J33" i="2"/>
  <c r="AV95" i="1" s="1"/>
  <c r="F35" i="2"/>
  <c r="BB95" i="1" s="1"/>
  <c r="BB94" i="1" s="1"/>
  <c r="W31" i="1" s="1"/>
  <c r="F33" i="2"/>
  <c r="AZ95" i="1" s="1"/>
  <c r="AZ94" i="1" s="1"/>
  <c r="W29" i="1" s="1"/>
  <c r="F36" i="2"/>
  <c r="BC95" i="1" s="1"/>
  <c r="BC94" i="1" s="1"/>
  <c r="W32" i="1" s="1"/>
  <c r="T121" i="2" l="1"/>
  <c r="T120" i="2" s="1"/>
  <c r="R121" i="2"/>
  <c r="R120" i="2" s="1"/>
  <c r="P121" i="2"/>
  <c r="P120" i="2" s="1"/>
  <c r="AU95" i="1" s="1"/>
  <c r="AU94" i="1" s="1"/>
  <c r="BK121" i="2"/>
  <c r="AV94" i="1"/>
  <c r="AK29" i="1" s="1"/>
  <c r="AX94" i="1"/>
  <c r="AY94" i="1"/>
  <c r="J95" i="2" l="1"/>
  <c r="BK120" i="2"/>
  <c r="J94" i="2" s="1"/>
  <c r="J28" i="2" s="1"/>
  <c r="J30" i="2" s="1"/>
  <c r="AG95" i="1" l="1"/>
  <c r="AG94" i="1" s="1"/>
  <c r="AK26" i="1" s="1"/>
  <c r="F34" i="2"/>
  <c r="J103" i="2"/>
  <c r="J34" i="2" l="1"/>
  <c r="BA95" i="1"/>
  <c r="BA94" i="1" s="1"/>
  <c r="AW95" i="1" l="1"/>
  <c r="AT95" i="1" s="1"/>
  <c r="AN95" i="1" s="1"/>
  <c r="J39" i="2"/>
  <c r="W30" i="1"/>
  <c r="AW94" i="1"/>
  <c r="AK30" i="1" l="1"/>
  <c r="AK35" i="1" s="1"/>
  <c r="AT94" i="1"/>
  <c r="AN94" i="1" s="1"/>
</calcChain>
</file>

<file path=xl/sharedStrings.xml><?xml version="1.0" encoding="utf-8"?>
<sst xmlns="http://schemas.openxmlformats.org/spreadsheetml/2006/main" count="377" uniqueCount="151">
  <si>
    <t>Export Komplet</t>
  </si>
  <si>
    <t/>
  </si>
  <si>
    <t>2.0</t>
  </si>
  <si>
    <t>False</t>
  </si>
  <si>
    <t>{7a76c6d1-9708-4680-ad41-2cadb82827ac}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</si>
  <si>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</si>
  <si>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</si>
  <si>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</si>
  <si>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</si>
  <si>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</si>
  <si>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</si>
  <si>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15453</t>
  </si>
  <si>
    <t>Stavba:</t>
  </si>
  <si>
    <t>Detské ihrisko pri  MŠ Viničky</t>
  </si>
  <si>
    <t>JKSO:</t>
  </si>
  <si>
    <t>KS:</t>
  </si>
  <si>
    <t>Miesto:</t>
  </si>
  <si>
    <t xml:space="preserve">Viničky </t>
  </si>
  <si>
    <t>Dátum:</t>
  </si>
  <si>
    <t>9. 8. 2021</t>
  </si>
  <si>
    <t>Objednávateľ:</t>
  </si>
  <si>
    <t>IČO:</t>
  </si>
  <si>
    <t xml:space="preserve">Obec Viničky </t>
  </si>
  <si>
    <t>IČ DPH:</t>
  </si>
  <si>
    <t>Zhotoviteľ:</t>
  </si>
  <si>
    <t xml:space="preserve"> 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</si>
  <si>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</si>
  <si>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</si>
  <si>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</si>
  <si>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</si>
  <si>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</si>
  <si>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</si>
  <si>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</si>
  <si>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</si>
  <si>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</si>
  <si>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</si>
  <si>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</si>
  <si>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</si>
  <si>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</si>
  <si>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</si>
  <si>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</si>
  <si>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</si>
  <si>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</si>
  <si>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</si>
  <si>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</si>
  <si>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</si>
  <si>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</si>
  <si>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</si>
  <si>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</si>
  <si>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</si>
  <si>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</si>
  <si>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</si>
  <si>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</si>
  <si>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</si>
  <si>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</si>
  <si>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</si>
  <si>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</si>
  <si>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</si>
  <si>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</si>
  <si>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</si>
  <si>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</si>
  <si>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</si>
  <si>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</si>
  <si>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</si>
  <si>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</si>
  <si>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</si>
  <si>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</si>
  <si>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</si>
  <si>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</si>
  <si>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</si>
  <si>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</si>
  <si>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</si>
  <si>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</si>
  <si>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</si>
  <si>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</si>
  <si>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</si>
  <si>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</si>
  <si>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</si>
  <si>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</si>
  <si>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</si>
  <si>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</si>
  <si>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</si>
  <si>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</si>
  <si>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</si>
  <si>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</si>
  <si>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</si>
  <si>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</si>
  <si>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</si>
  <si>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</si>
  <si>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9 - Ostatné konštrukcie </t>
  </si>
  <si>
    <t>2) Ostatné náklady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</si>
  <si>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</si>
  <si>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</si>
  <si>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</si>
  <si>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</si>
  <si>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</si>
  <si>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</si>
  <si>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</si>
  <si>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</si>
  <si>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</si>
  <si>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</si>
  <si>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</si>
  <si>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</si>
  <si>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</si>
  <si>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</si>
  <si>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</si>
  <si>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</si>
  <si>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</si>
  <si>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</si>
  <si>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131101101.S</t>
  </si>
  <si>
    <t>Výkop nezapaženej jamy v hornine 1-2, do 100 m3</t>
  </si>
  <si>
    <t>m3</t>
  </si>
  <si>
    <t>4</t>
  </si>
  <si>
    <t>2</t>
  </si>
  <si>
    <t>-478431862</t>
  </si>
  <si>
    <t>162301101.S</t>
  </si>
  <si>
    <t>Vodorovné premiestnenie výkopku po spevnenej ceste z horniny tr.1-4, do 100 m3 na vzdialenosť do 500 m</t>
  </si>
  <si>
    <t>-1031378805</t>
  </si>
  <si>
    <t>Zakladanie</t>
  </si>
  <si>
    <t>271573001.S</t>
  </si>
  <si>
    <t>Násyp pod základové konštrukcie so zhutnením zo štrkopiesku fr.0-32 mm</t>
  </si>
  <si>
    <t>-1789330326</t>
  </si>
  <si>
    <t>275313311.S</t>
  </si>
  <si>
    <t>Betón základových pätiek, prostý tr. C 8/10</t>
  </si>
  <si>
    <t>902482426</t>
  </si>
  <si>
    <t>m2</t>
  </si>
  <si>
    <t>M</t>
  </si>
  <si>
    <t>8</t>
  </si>
  <si>
    <t>9</t>
  </si>
  <si>
    <t xml:space="preserve">Ostatné konštrukcie </t>
  </si>
  <si>
    <t>7</t>
  </si>
  <si>
    <t>ks</t>
  </si>
  <si>
    <t>-1411804966</t>
  </si>
  <si>
    <t>10</t>
  </si>
  <si>
    <t>553570022805.S</t>
  </si>
  <si>
    <t>2016071895</t>
  </si>
  <si>
    <t>11</t>
  </si>
  <si>
    <t>553570026100.S</t>
  </si>
  <si>
    <t>-1965792057</t>
  </si>
  <si>
    <t>180402111</t>
  </si>
  <si>
    <t>005720001300</t>
  </si>
  <si>
    <t>Osivá tráv - trávové semeno</t>
  </si>
  <si>
    <t>kg</t>
  </si>
  <si>
    <t xml:space="preserve">Založenie trávnika vegetačneho výsevom v rovine </t>
  </si>
  <si>
    <t>Detské ihrisko pri  MŠ Ladmovce</t>
  </si>
  <si>
    <t>Ladmovce</t>
  </si>
  <si>
    <t>Obec Ladmovce</t>
  </si>
  <si>
    <t xml:space="preserve">Informačná tabuľa, materiál:  drevo + preglejka, rozmer: 190x20x42 cm vratane osadenia </t>
  </si>
  <si>
    <t xml:space="preserve">Hracia zostava  domčeky so šmýkačkami, materiál: oceľ+preglejka, max. výška pádu 120 cm,  potrebný priestor 670x810 cm vratane osadenia </t>
  </si>
  <si>
    <t>Kolotoč, materiál: oceľ + preglejka, potrebný priestor - priemer 550 cm, max. výška pádu 50 cm</t>
  </si>
  <si>
    <t>553570016600.R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</si>
</sst>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4" borderId="0" xfId="0" applyFont="1" applyFill="1" applyAlignment="1">
      <alignment horizontal="left" vertical="center"/>
    </xf>
    <xf numFmtId="4" fontId="20" fillId="4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0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167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0" fillId="0" borderId="19" xfId="0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80" t="s">
        <v>5</v>
      </c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>
      <c r="B5" s="17"/>
      <c r="D5" s="20" t="s">
        <v>10</v>
      </c>
      <c r="K5" s="208" t="s">
        <v>11</v>
      </c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R5" s="17"/>
      <c r="BS5" s="14" t="s">
        <v>6</v>
      </c>
    </row>
    <row r="6" spans="1:74" s="1" customFormat="1" ht="36.950000000000003" customHeight="1">
      <c r="B6" s="17"/>
      <c r="D6" s="22" t="s">
        <v>12</v>
      </c>
      <c r="K6" s="209" t="s">
        <v>13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R6" s="17"/>
      <c r="BS6" s="14" t="s">
        <v>6</v>
      </c>
    </row>
    <row r="7" spans="1:74" s="1" customFormat="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16</v>
      </c>
      <c r="K8" s="21" t="s">
        <v>17</v>
      </c>
      <c r="AK8" s="23" t="s">
        <v>18</v>
      </c>
      <c r="AN8" s="21" t="s">
        <v>19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20</v>
      </c>
      <c r="AK10" s="23" t="s">
        <v>21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22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24</v>
      </c>
      <c r="AK13" s="23" t="s">
        <v>21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25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26</v>
      </c>
      <c r="AK16" s="23" t="s">
        <v>21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25</v>
      </c>
      <c r="AK17" s="23" t="s">
        <v>23</v>
      </c>
      <c r="AN17" s="21" t="s">
        <v>1</v>
      </c>
      <c r="AR17" s="17"/>
      <c r="BS17" s="14" t="s">
        <v>27</v>
      </c>
    </row>
    <row r="18" spans="1:71" s="1" customFormat="1" ht="6.95" customHeight="1">
      <c r="B18" s="17"/>
      <c r="AR18" s="17"/>
      <c r="BS18" s="14" t="s">
        <v>28</v>
      </c>
    </row>
    <row r="19" spans="1:71" s="1" customFormat="1" ht="12" customHeight="1">
      <c r="B19" s="17"/>
      <c r="D19" s="23" t="s">
        <v>29</v>
      </c>
      <c r="AK19" s="23" t="s">
        <v>21</v>
      </c>
      <c r="AN19" s="21" t="s">
        <v>1</v>
      </c>
      <c r="AR19" s="17"/>
      <c r="BS19" s="14" t="s">
        <v>28</v>
      </c>
    </row>
    <row r="20" spans="1:71" s="1" customFormat="1" ht="18.399999999999999" customHeight="1">
      <c r="B20" s="17"/>
      <c r="E20" s="21" t="s">
        <v>25</v>
      </c>
      <c r="AK20" s="23" t="s">
        <v>23</v>
      </c>
      <c r="AN20" s="21" t="s">
        <v>1</v>
      </c>
      <c r="AR20" s="17"/>
      <c r="BS20" s="14" t="s">
        <v>27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30</v>
      </c>
      <c r="AR22" s="17"/>
    </row>
    <row r="23" spans="1:71" s="1" customFormat="1" ht="16.5" customHeight="1">
      <c r="B23" s="17"/>
      <c r="E23" s="210" t="s">
        <v>1</v>
      </c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11">
        <f>ROUND(AG94,2)</f>
        <v>0</v>
      </c>
      <c r="AL26" s="212"/>
      <c r="AM26" s="212"/>
      <c r="AN26" s="212"/>
      <c r="AO26" s="212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13" t="s">
        <v>32</v>
      </c>
      <c r="M28" s="213"/>
      <c r="N28" s="213"/>
      <c r="O28" s="213"/>
      <c r="P28" s="213"/>
      <c r="Q28" s="26"/>
      <c r="R28" s="26"/>
      <c r="S28" s="26"/>
      <c r="T28" s="26"/>
      <c r="U28" s="26"/>
      <c r="V28" s="26"/>
      <c r="W28" s="213" t="s">
        <v>33</v>
      </c>
      <c r="X28" s="213"/>
      <c r="Y28" s="213"/>
      <c r="Z28" s="213"/>
      <c r="AA28" s="213"/>
      <c r="AB28" s="213"/>
      <c r="AC28" s="213"/>
      <c r="AD28" s="213"/>
      <c r="AE28" s="213"/>
      <c r="AF28" s="26"/>
      <c r="AG28" s="26"/>
      <c r="AH28" s="26"/>
      <c r="AI28" s="26"/>
      <c r="AJ28" s="26"/>
      <c r="AK28" s="213" t="s">
        <v>34</v>
      </c>
      <c r="AL28" s="213"/>
      <c r="AM28" s="213"/>
      <c r="AN28" s="213"/>
      <c r="AO28" s="213"/>
      <c r="AP28" s="26"/>
      <c r="AQ28" s="26"/>
      <c r="AR28" s="27"/>
      <c r="BE28" s="26"/>
    </row>
    <row r="29" spans="1:71" s="3" customFormat="1" ht="14.45" customHeight="1">
      <c r="B29" s="31"/>
      <c r="D29" s="23" t="s">
        <v>35</v>
      </c>
      <c r="F29" s="32" t="s">
        <v>36</v>
      </c>
      <c r="L29" s="198">
        <v>0.2</v>
      </c>
      <c r="M29" s="197"/>
      <c r="N29" s="197"/>
      <c r="O29" s="197"/>
      <c r="P29" s="197"/>
      <c r="W29" s="196">
        <f>ROUND(AZ94, 2)</f>
        <v>0</v>
      </c>
      <c r="X29" s="197"/>
      <c r="Y29" s="197"/>
      <c r="Z29" s="197"/>
      <c r="AA29" s="197"/>
      <c r="AB29" s="197"/>
      <c r="AC29" s="197"/>
      <c r="AD29" s="197"/>
      <c r="AE29" s="197"/>
      <c r="AK29" s="196">
        <f>ROUND(AV94, 2)</f>
        <v>0</v>
      </c>
      <c r="AL29" s="197"/>
      <c r="AM29" s="197"/>
      <c r="AN29" s="197"/>
      <c r="AO29" s="197"/>
      <c r="AR29" s="31"/>
    </row>
    <row r="30" spans="1:71" s="3" customFormat="1" ht="14.45" customHeight="1">
      <c r="B30" s="31"/>
      <c r="F30" s="32" t="s">
        <v>37</v>
      </c>
      <c r="L30" s="198">
        <v>0.2</v>
      </c>
      <c r="M30" s="197"/>
      <c r="N30" s="197"/>
      <c r="O30" s="197"/>
      <c r="P30" s="197"/>
      <c r="W30" s="196">
        <f>ROUND(BA94, 2)</f>
        <v>0</v>
      </c>
      <c r="X30" s="197"/>
      <c r="Y30" s="197"/>
      <c r="Z30" s="197"/>
      <c r="AA30" s="197"/>
      <c r="AB30" s="197"/>
      <c r="AC30" s="197"/>
      <c r="AD30" s="197"/>
      <c r="AE30" s="197"/>
      <c r="AK30" s="196">
        <f>ROUND(AW94, 2)</f>
        <v>0</v>
      </c>
      <c r="AL30" s="197"/>
      <c r="AM30" s="197"/>
      <c r="AN30" s="197"/>
      <c r="AO30" s="197"/>
      <c r="AR30" s="31"/>
    </row>
    <row r="31" spans="1:71" s="3" customFormat="1" ht="14.45" hidden="1" customHeight="1">
      <c r="B31" s="31"/>
      <c r="F31" s="23" t="s">
        <v>38</v>
      </c>
      <c r="L31" s="198">
        <v>0.2</v>
      </c>
      <c r="M31" s="197"/>
      <c r="N31" s="197"/>
      <c r="O31" s="197"/>
      <c r="P31" s="197"/>
      <c r="W31" s="196">
        <f>ROUND(BB94, 2)</f>
        <v>0</v>
      </c>
      <c r="X31" s="197"/>
      <c r="Y31" s="197"/>
      <c r="Z31" s="197"/>
      <c r="AA31" s="197"/>
      <c r="AB31" s="197"/>
      <c r="AC31" s="197"/>
      <c r="AD31" s="197"/>
      <c r="AE31" s="197"/>
      <c r="AK31" s="196">
        <v>0</v>
      </c>
      <c r="AL31" s="197"/>
      <c r="AM31" s="197"/>
      <c r="AN31" s="197"/>
      <c r="AO31" s="197"/>
      <c r="AR31" s="31"/>
    </row>
    <row r="32" spans="1:71" s="3" customFormat="1" ht="14.45" hidden="1" customHeight="1">
      <c r="B32" s="31"/>
      <c r="F32" s="23" t="s">
        <v>39</v>
      </c>
      <c r="L32" s="198">
        <v>0.2</v>
      </c>
      <c r="M32" s="197"/>
      <c r="N32" s="197"/>
      <c r="O32" s="197"/>
      <c r="P32" s="197"/>
      <c r="W32" s="196">
        <f>ROUND(BC94, 2)</f>
        <v>0</v>
      </c>
      <c r="X32" s="197"/>
      <c r="Y32" s="197"/>
      <c r="Z32" s="197"/>
      <c r="AA32" s="197"/>
      <c r="AB32" s="197"/>
      <c r="AC32" s="197"/>
      <c r="AD32" s="197"/>
      <c r="AE32" s="197"/>
      <c r="AK32" s="196">
        <v>0</v>
      </c>
      <c r="AL32" s="197"/>
      <c r="AM32" s="197"/>
      <c r="AN32" s="197"/>
      <c r="AO32" s="197"/>
      <c r="AR32" s="31"/>
    </row>
    <row r="33" spans="1:57" s="3" customFormat="1" ht="14.45" hidden="1" customHeight="1">
      <c r="B33" s="31"/>
      <c r="F33" s="32" t="s">
        <v>40</v>
      </c>
      <c r="L33" s="198">
        <v>0</v>
      </c>
      <c r="M33" s="197"/>
      <c r="N33" s="197"/>
      <c r="O33" s="197"/>
      <c r="P33" s="197"/>
      <c r="W33" s="196">
        <f>ROUND(BD94, 2)</f>
        <v>0</v>
      </c>
      <c r="X33" s="197"/>
      <c r="Y33" s="197"/>
      <c r="Z33" s="197"/>
      <c r="AA33" s="197"/>
      <c r="AB33" s="197"/>
      <c r="AC33" s="197"/>
      <c r="AD33" s="197"/>
      <c r="AE33" s="197"/>
      <c r="AK33" s="196">
        <v>0</v>
      </c>
      <c r="AL33" s="197"/>
      <c r="AM33" s="197"/>
      <c r="AN33" s="197"/>
      <c r="AO33" s="197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3"/>
      <c r="D35" s="34" t="s">
        <v>41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42</v>
      </c>
      <c r="U35" s="35"/>
      <c r="V35" s="35"/>
      <c r="W35" s="35"/>
      <c r="X35" s="199" t="s">
        <v>43</v>
      </c>
      <c r="Y35" s="200"/>
      <c r="Z35" s="200"/>
      <c r="AA35" s="200"/>
      <c r="AB35" s="200"/>
      <c r="AC35" s="35"/>
      <c r="AD35" s="35"/>
      <c r="AE35" s="35"/>
      <c r="AF35" s="35"/>
      <c r="AG35" s="35"/>
      <c r="AH35" s="35"/>
      <c r="AI35" s="35"/>
      <c r="AJ35" s="35"/>
      <c r="AK35" s="201">
        <f>SUM(AK26:AK33)</f>
        <v>0</v>
      </c>
      <c r="AL35" s="200"/>
      <c r="AM35" s="200"/>
      <c r="AN35" s="200"/>
      <c r="AO35" s="202"/>
      <c r="AP35" s="33"/>
      <c r="AQ35" s="33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7"/>
      <c r="D49" s="38" t="s">
        <v>44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45</v>
      </c>
      <c r="AI49" s="39"/>
      <c r="AJ49" s="39"/>
      <c r="AK49" s="39"/>
      <c r="AL49" s="39"/>
      <c r="AM49" s="39"/>
      <c r="AN49" s="39"/>
      <c r="AO49" s="39"/>
      <c r="AR49" s="37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40" t="s">
        <v>46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0" t="s">
        <v>47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0" t="s">
        <v>46</v>
      </c>
      <c r="AI60" s="29"/>
      <c r="AJ60" s="29"/>
      <c r="AK60" s="29"/>
      <c r="AL60" s="29"/>
      <c r="AM60" s="40" t="s">
        <v>47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8" t="s">
        <v>48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49</v>
      </c>
      <c r="AI64" s="41"/>
      <c r="AJ64" s="41"/>
      <c r="AK64" s="41"/>
      <c r="AL64" s="41"/>
      <c r="AM64" s="41"/>
      <c r="AN64" s="41"/>
      <c r="AO64" s="41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40" t="s">
        <v>46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0" t="s">
        <v>47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0" t="s">
        <v>46</v>
      </c>
      <c r="AI75" s="29"/>
      <c r="AJ75" s="29"/>
      <c r="AK75" s="29"/>
      <c r="AL75" s="29"/>
      <c r="AM75" s="40" t="s">
        <v>47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7"/>
      <c r="BE77" s="26"/>
    </row>
    <row r="81" spans="1:90" s="2" customFormat="1" ht="6.95" customHeight="1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7"/>
      <c r="BE81" s="26"/>
    </row>
    <row r="82" spans="1:90" s="2" customFormat="1" ht="24.95" customHeight="1">
      <c r="A82" s="26"/>
      <c r="B82" s="27"/>
      <c r="C82" s="18" t="s">
        <v>50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6"/>
      <c r="C84" s="23" t="s">
        <v>10</v>
      </c>
      <c r="L84" s="4" t="str">
        <f>K5</f>
        <v>15453</v>
      </c>
      <c r="AR84" s="46"/>
    </row>
    <row r="85" spans="1:90" s="5" customFormat="1" ht="36.950000000000003" customHeight="1">
      <c r="B85" s="47"/>
      <c r="C85" s="48" t="s">
        <v>12</v>
      </c>
      <c r="L85" s="187" t="str">
        <f>K6</f>
        <v>Detské ihrisko pri  MŠ Viničky</v>
      </c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R85" s="47"/>
    </row>
    <row r="86" spans="1:90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16</v>
      </c>
      <c r="D87" s="26"/>
      <c r="E87" s="26"/>
      <c r="F87" s="26"/>
      <c r="G87" s="26"/>
      <c r="H87" s="26"/>
      <c r="I87" s="26"/>
      <c r="J87" s="26"/>
      <c r="K87" s="26"/>
      <c r="L87" s="49" t="str">
        <f>IF(K8="","",K8)</f>
        <v xml:space="preserve">Viničky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18</v>
      </c>
      <c r="AJ87" s="26"/>
      <c r="AK87" s="26"/>
      <c r="AL87" s="26"/>
      <c r="AM87" s="189" t="str">
        <f>IF(AN8= "","",AN8)</f>
        <v>9. 8. 2021</v>
      </c>
      <c r="AN87" s="189"/>
      <c r="AO87" s="26"/>
      <c r="AP87" s="26"/>
      <c r="AQ87" s="26"/>
      <c r="AR87" s="27"/>
      <c r="BE87" s="26"/>
    </row>
    <row r="88" spans="1:90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>
      <c r="A89" s="26"/>
      <c r="B89" s="27"/>
      <c r="C89" s="23" t="s">
        <v>20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Obec Viničky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26</v>
      </c>
      <c r="AJ89" s="26"/>
      <c r="AK89" s="26"/>
      <c r="AL89" s="26"/>
      <c r="AM89" s="190" t="str">
        <f>IF(E17="","",E17)</f>
        <v xml:space="preserve"> </v>
      </c>
      <c r="AN89" s="191"/>
      <c r="AO89" s="191"/>
      <c r="AP89" s="191"/>
      <c r="AQ89" s="26"/>
      <c r="AR89" s="27"/>
      <c r="AS89" s="192" t="s">
        <v>51</v>
      </c>
      <c r="AT89" s="193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6"/>
    </row>
    <row r="90" spans="1:90" s="2" customFormat="1" ht="15.2" customHeight="1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29</v>
      </c>
      <c r="AJ90" s="26"/>
      <c r="AK90" s="26"/>
      <c r="AL90" s="26"/>
      <c r="AM90" s="190" t="str">
        <f>IF(E20="","",E20)</f>
        <v xml:space="preserve"> </v>
      </c>
      <c r="AN90" s="191"/>
      <c r="AO90" s="191"/>
      <c r="AP90" s="191"/>
      <c r="AQ90" s="26"/>
      <c r="AR90" s="27"/>
      <c r="AS90" s="194"/>
      <c r="AT90" s="195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6"/>
    </row>
    <row r="91" spans="1:90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94"/>
      <c r="AT91" s="195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6"/>
    </row>
    <row r="92" spans="1:90" s="2" customFormat="1" ht="29.25" customHeight="1">
      <c r="A92" s="26"/>
      <c r="B92" s="27"/>
      <c r="C92" s="182" t="s">
        <v>52</v>
      </c>
      <c r="D92" s="183"/>
      <c r="E92" s="183"/>
      <c r="F92" s="183"/>
      <c r="G92" s="183"/>
      <c r="H92" s="55"/>
      <c r="I92" s="184" t="s">
        <v>53</v>
      </c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5" t="s">
        <v>54</v>
      </c>
      <c r="AH92" s="183"/>
      <c r="AI92" s="183"/>
      <c r="AJ92" s="183"/>
      <c r="AK92" s="183"/>
      <c r="AL92" s="183"/>
      <c r="AM92" s="183"/>
      <c r="AN92" s="184" t="s">
        <v>55</v>
      </c>
      <c r="AO92" s="183"/>
      <c r="AP92" s="186"/>
      <c r="AQ92" s="56" t="s">
        <v>56</v>
      </c>
      <c r="AR92" s="27"/>
      <c r="AS92" s="57" t="s">
        <v>57</v>
      </c>
      <c r="AT92" s="58" t="s">
        <v>58</v>
      </c>
      <c r="AU92" s="58" t="s">
        <v>59</v>
      </c>
      <c r="AV92" s="58" t="s">
        <v>60</v>
      </c>
      <c r="AW92" s="58" t="s">
        <v>61</v>
      </c>
      <c r="AX92" s="58" t="s">
        <v>62</v>
      </c>
      <c r="AY92" s="58" t="s">
        <v>63</v>
      </c>
      <c r="AZ92" s="58" t="s">
        <v>64</v>
      </c>
      <c r="BA92" s="58" t="s">
        <v>65</v>
      </c>
      <c r="BB92" s="58" t="s">
        <v>66</v>
      </c>
      <c r="BC92" s="58" t="s">
        <v>67</v>
      </c>
      <c r="BD92" s="59" t="s">
        <v>68</v>
      </c>
      <c r="BE92" s="26"/>
    </row>
    <row r="93" spans="1:90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6"/>
    </row>
    <row r="94" spans="1:90" s="6" customFormat="1" ht="32.450000000000003" customHeight="1">
      <c r="B94" s="63"/>
      <c r="C94" s="64" t="s">
        <v>69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06">
        <f>ROUND(AG95,2)</f>
        <v>0</v>
      </c>
      <c r="AH94" s="206"/>
      <c r="AI94" s="206"/>
      <c r="AJ94" s="206"/>
      <c r="AK94" s="206"/>
      <c r="AL94" s="206"/>
      <c r="AM94" s="206"/>
      <c r="AN94" s="207">
        <f>SUM(AG94,AT94)</f>
        <v>0</v>
      </c>
      <c r="AO94" s="207"/>
      <c r="AP94" s="207"/>
      <c r="AQ94" s="67" t="s">
        <v>1</v>
      </c>
      <c r="AR94" s="63"/>
      <c r="AS94" s="68">
        <f>ROUND(AS95,2)</f>
        <v>0</v>
      </c>
      <c r="AT94" s="69">
        <f>ROUND(SUM(AV94:AW94),2)</f>
        <v>0</v>
      </c>
      <c r="AU94" s="70" t="e">
        <f>ROUND(AU95,5)</f>
        <v>#REF!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ROUND(AZ95,2)</f>
        <v>0</v>
      </c>
      <c r="BA94" s="69">
        <f>ROUND(BA95,2)</f>
        <v>0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70</v>
      </c>
      <c r="BT94" s="72" t="s">
        <v>71</v>
      </c>
      <c r="BV94" s="72" t="s">
        <v>72</v>
      </c>
      <c r="BW94" s="72" t="s">
        <v>4</v>
      </c>
      <c r="BX94" s="72" t="s">
        <v>73</v>
      </c>
      <c r="CL94" s="72" t="s">
        <v>1</v>
      </c>
    </row>
    <row r="95" spans="1:90" s="7" customFormat="1" ht="16.5" customHeight="1">
      <c r="A95" s="73" t="s">
        <v>74</v>
      </c>
      <c r="B95" s="74"/>
      <c r="C95" s="75"/>
      <c r="D95" s="205" t="s">
        <v>11</v>
      </c>
      <c r="E95" s="205"/>
      <c r="F95" s="205"/>
      <c r="G95" s="205"/>
      <c r="H95" s="205"/>
      <c r="I95" s="76"/>
      <c r="J95" s="205" t="s">
        <v>13</v>
      </c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3">
        <f>'15453 - Detské ihrisko pr...'!J30</f>
        <v>0</v>
      </c>
      <c r="AH95" s="204"/>
      <c r="AI95" s="204"/>
      <c r="AJ95" s="204"/>
      <c r="AK95" s="204"/>
      <c r="AL95" s="204"/>
      <c r="AM95" s="204"/>
      <c r="AN95" s="203">
        <f>SUM(AG95,AT95)</f>
        <v>0</v>
      </c>
      <c r="AO95" s="204"/>
      <c r="AP95" s="204"/>
      <c r="AQ95" s="77" t="s">
        <v>75</v>
      </c>
      <c r="AR95" s="74"/>
      <c r="AS95" s="78">
        <v>0</v>
      </c>
      <c r="AT95" s="79">
        <f>ROUND(SUM(AV95:AW95),2)</f>
        <v>0</v>
      </c>
      <c r="AU95" s="80" t="e">
        <f>'15453 - Detské ihrisko pr...'!P120</f>
        <v>#REF!</v>
      </c>
      <c r="AV95" s="79">
        <f>'15453 - Detské ihrisko pr...'!J33</f>
        <v>0</v>
      </c>
      <c r="AW95" s="79">
        <f>'15453 - Detské ihrisko pr...'!J34</f>
        <v>0</v>
      </c>
      <c r="AX95" s="79">
        <f>'15453 - Detské ihrisko pr...'!J35</f>
        <v>0</v>
      </c>
      <c r="AY95" s="79">
        <f>'15453 - Detské ihrisko pr...'!J36</f>
        <v>0</v>
      </c>
      <c r="AZ95" s="79">
        <f>'15453 - Detské ihrisko pr...'!F33</f>
        <v>0</v>
      </c>
      <c r="BA95" s="79">
        <f>'15453 - Detské ihrisko pr...'!F34</f>
        <v>0</v>
      </c>
      <c r="BB95" s="79">
        <f>'15453 - Detské ihrisko pr...'!F35</f>
        <v>0</v>
      </c>
      <c r="BC95" s="79">
        <f>'15453 - Detské ihrisko pr...'!F36</f>
        <v>0</v>
      </c>
      <c r="BD95" s="81">
        <f>'15453 - Detské ihrisko pr...'!F37</f>
        <v>0</v>
      </c>
      <c r="BT95" s="82" t="s">
        <v>76</v>
      </c>
      <c r="BU95" s="82" t="s">
        <v>77</v>
      </c>
      <c r="BV95" s="82" t="s">
        <v>72</v>
      </c>
      <c r="BW95" s="82" t="s">
        <v>4</v>
      </c>
      <c r="BX95" s="82" t="s">
        <v>73</v>
      </c>
      <c r="CL95" s="82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15453 - Detské ihrisko pr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34"/>
  <sheetViews>
    <sheetView showGridLines="0" tabSelected="1" topLeftCell="A107" workbookViewId="0">
      <selection activeCell="J120" sqref="J120:J13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3"/>
    </row>
    <row r="2" spans="1:46" s="1" customFormat="1" ht="36.950000000000003" customHeight="1">
      <c r="L2" s="180" t="s">
        <v>5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78</v>
      </c>
      <c r="L4" s="17"/>
      <c r="M4" s="84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6"/>
      <c r="B6" s="27"/>
      <c r="C6" s="26"/>
      <c r="D6" s="23" t="s">
        <v>12</v>
      </c>
      <c r="E6" s="26"/>
      <c r="F6" s="26"/>
      <c r="G6" s="26"/>
      <c r="H6" s="26"/>
      <c r="I6" s="26"/>
      <c r="J6" s="26"/>
      <c r="K6" s="26"/>
      <c r="L6" s="3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16.5" customHeight="1">
      <c r="A7" s="26"/>
      <c r="B7" s="27"/>
      <c r="C7" s="26"/>
      <c r="D7" s="26"/>
      <c r="E7" s="187" t="s">
        <v>144</v>
      </c>
      <c r="F7" s="214"/>
      <c r="G7" s="214"/>
      <c r="H7" s="214"/>
      <c r="I7" s="26"/>
      <c r="J7" s="26"/>
      <c r="K7" s="26"/>
      <c r="L7" s="37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7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14</v>
      </c>
      <c r="E9" s="26"/>
      <c r="F9" s="21" t="s">
        <v>1</v>
      </c>
      <c r="G9" s="26"/>
      <c r="H9" s="26"/>
      <c r="I9" s="23" t="s">
        <v>15</v>
      </c>
      <c r="J9" s="21" t="s">
        <v>1</v>
      </c>
      <c r="K9" s="26"/>
      <c r="L9" s="37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16</v>
      </c>
      <c r="E10" s="26"/>
      <c r="F10" s="21" t="s">
        <v>145</v>
      </c>
      <c r="G10" s="26"/>
      <c r="H10" s="26"/>
      <c r="I10" s="23" t="s">
        <v>18</v>
      </c>
      <c r="J10" s="50">
        <v>44487</v>
      </c>
      <c r="K10" s="26"/>
      <c r="L10" s="37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7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20</v>
      </c>
      <c r="E12" s="26"/>
      <c r="F12" s="26"/>
      <c r="G12" s="26"/>
      <c r="H12" s="26"/>
      <c r="I12" s="23" t="s">
        <v>21</v>
      </c>
      <c r="J12" s="21" t="s">
        <v>1</v>
      </c>
      <c r="K12" s="26"/>
      <c r="L12" s="37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21" t="s">
        <v>146</v>
      </c>
      <c r="F13" s="26"/>
      <c r="G13" s="26"/>
      <c r="H13" s="26"/>
      <c r="I13" s="23" t="s">
        <v>23</v>
      </c>
      <c r="J13" s="21" t="s">
        <v>1</v>
      </c>
      <c r="K13" s="26"/>
      <c r="L13" s="37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7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24</v>
      </c>
      <c r="E15" s="26"/>
      <c r="F15" s="26"/>
      <c r="G15" s="26"/>
      <c r="H15" s="26"/>
      <c r="I15" s="23" t="s">
        <v>21</v>
      </c>
      <c r="J15" s="21" t="str">
        <f>'Rekapitulácia stavby'!AN13</f>
        <v/>
      </c>
      <c r="K15" s="26"/>
      <c r="L15" s="37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208" t="str">
        <f>'Rekapitulácia stavby'!E14</f>
        <v xml:space="preserve"> </v>
      </c>
      <c r="F16" s="208"/>
      <c r="G16" s="208"/>
      <c r="H16" s="208"/>
      <c r="I16" s="23" t="s">
        <v>23</v>
      </c>
      <c r="J16" s="21" t="str">
        <f>'Rekapitulácia stavby'!AN14</f>
        <v/>
      </c>
      <c r="K16" s="26"/>
      <c r="L16" s="37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52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7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52" s="2" customFormat="1" ht="12" customHeight="1">
      <c r="A18" s="26"/>
      <c r="B18" s="27"/>
      <c r="C18" s="26"/>
      <c r="D18" s="23" t="s">
        <v>26</v>
      </c>
      <c r="E18" s="26"/>
      <c r="F18" s="26"/>
      <c r="G18" s="26"/>
      <c r="H18" s="26"/>
      <c r="I18" s="23" t="s">
        <v>21</v>
      </c>
      <c r="J18" s="21" t="str">
        <f>IF('Rekapitulácia stavby'!AN16="","",'Rekapitulácia stavby'!AN16)</f>
        <v/>
      </c>
      <c r="K18" s="26"/>
      <c r="L18" s="37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52" s="2" customFormat="1" ht="18" customHeight="1">
      <c r="A19" s="26"/>
      <c r="B19" s="27"/>
      <c r="C19" s="26"/>
      <c r="D19" s="26"/>
      <c r="E19" s="21" t="str">
        <f>IF('Rekapitulácia stavby'!E17="","",'Rekapitulácia stavby'!E17)</f>
        <v xml:space="preserve"> </v>
      </c>
      <c r="F19" s="26"/>
      <c r="G19" s="26"/>
      <c r="H19" s="26"/>
      <c r="I19" s="23" t="s">
        <v>23</v>
      </c>
      <c r="J19" s="21" t="str">
        <f>IF('Rekapitulácia stavby'!AN17="","",'Rekapitulácia stavby'!AN17)</f>
        <v/>
      </c>
      <c r="K19" s="26"/>
      <c r="L19" s="37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52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7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52" s="2" customFormat="1" ht="12" customHeight="1">
      <c r="A21" s="26"/>
      <c r="B21" s="27"/>
      <c r="C21" s="26"/>
      <c r="D21" s="23" t="s">
        <v>29</v>
      </c>
      <c r="E21" s="26"/>
      <c r="F21" s="26"/>
      <c r="G21" s="26"/>
      <c r="H21" s="26"/>
      <c r="I21" s="23" t="s">
        <v>21</v>
      </c>
      <c r="J21" s="21" t="str">
        <f>IF('Rekapitulácia stavby'!AN19="","",'Rekapitulácia stavby'!AN19)</f>
        <v/>
      </c>
      <c r="K21" s="26"/>
      <c r="L21" s="37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52" s="2" customFormat="1" ht="18" customHeight="1">
      <c r="A22" s="26"/>
      <c r="B22" s="27"/>
      <c r="C22" s="26"/>
      <c r="D22" s="26"/>
      <c r="E22" s="21" t="str">
        <f>IF('Rekapitulácia stavby'!E20="","",'Rekapitulácia stavby'!E20)</f>
        <v xml:space="preserve"> </v>
      </c>
      <c r="F22" s="26"/>
      <c r="G22" s="26"/>
      <c r="H22" s="26"/>
      <c r="I22" s="23" t="s">
        <v>23</v>
      </c>
      <c r="J22" s="21" t="str">
        <f>IF('Rekapitulácia stavby'!AN20="","",'Rekapitulácia stavby'!AN20)</f>
        <v/>
      </c>
      <c r="K22" s="26"/>
      <c r="L22" s="37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52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7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52" s="2" customFormat="1" ht="12" customHeight="1">
      <c r="A24" s="26"/>
      <c r="B24" s="27"/>
      <c r="C24" s="26"/>
      <c r="D24" s="23" t="s">
        <v>30</v>
      </c>
      <c r="E24" s="26"/>
      <c r="F24" s="26"/>
      <c r="G24" s="26"/>
      <c r="H24" s="26"/>
      <c r="I24" s="26"/>
      <c r="J24" s="26"/>
      <c r="K24" s="26"/>
      <c r="L24" s="37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52" s="8" customFormat="1" ht="16.5" customHeight="1">
      <c r="A25" s="85"/>
      <c r="B25" s="86"/>
      <c r="C25" s="85"/>
      <c r="D25" s="85"/>
      <c r="E25" s="210" t="s">
        <v>1</v>
      </c>
      <c r="F25" s="210"/>
      <c r="G25" s="210"/>
      <c r="H25" s="210"/>
      <c r="I25" s="85"/>
      <c r="J25" s="85"/>
      <c r="K25" s="85"/>
      <c r="L25" s="87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</row>
    <row r="26" spans="1:52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7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52" s="2" customFormat="1" ht="6.95" customHeight="1">
      <c r="A27" s="26"/>
      <c r="B27" s="27"/>
      <c r="C27" s="26"/>
      <c r="D27" s="61"/>
      <c r="E27" s="61"/>
      <c r="F27" s="61"/>
      <c r="G27" s="61"/>
      <c r="H27" s="61"/>
      <c r="I27" s="61"/>
      <c r="J27" s="61"/>
      <c r="K27" s="61"/>
      <c r="L27" s="37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52" s="2" customFormat="1" ht="14.45" customHeight="1">
      <c r="A28" s="26"/>
      <c r="B28" s="27"/>
      <c r="C28" s="26"/>
      <c r="D28" s="21" t="s">
        <v>79</v>
      </c>
      <c r="E28" s="26"/>
      <c r="F28" s="26"/>
      <c r="G28" s="26"/>
      <c r="H28" s="26"/>
      <c r="I28" s="26"/>
      <c r="J28" s="88">
        <f>J94</f>
        <v>0</v>
      </c>
      <c r="K28" s="26"/>
      <c r="L28" s="37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52" s="2" customFormat="1" ht="14.45" customHeight="1">
      <c r="A29" s="26"/>
      <c r="B29" s="27"/>
      <c r="C29" s="26"/>
      <c r="D29" s="89" t="s">
        <v>80</v>
      </c>
      <c r="E29" s="26"/>
      <c r="F29" s="26"/>
      <c r="G29" s="26"/>
      <c r="H29" s="26"/>
      <c r="I29" s="26"/>
      <c r="J29" s="88">
        <f>J101</f>
        <v>0</v>
      </c>
      <c r="K29" s="26"/>
      <c r="L29" s="90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s="2" customFormat="1" ht="25.35" customHeight="1">
      <c r="A30" s="26"/>
      <c r="B30" s="27"/>
      <c r="C30" s="26"/>
      <c r="D30" s="92" t="s">
        <v>31</v>
      </c>
      <c r="E30" s="26"/>
      <c r="F30" s="26"/>
      <c r="G30" s="26"/>
      <c r="H30" s="26"/>
      <c r="I30" s="26"/>
      <c r="J30" s="66">
        <f>ROUND(J28 + J29, 2)</f>
        <v>0</v>
      </c>
      <c r="K30" s="26"/>
      <c r="L30" s="90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s="2" customFormat="1" ht="6.95" customHeight="1">
      <c r="A31" s="26"/>
      <c r="B31" s="27"/>
      <c r="C31" s="26"/>
      <c r="D31" s="61"/>
      <c r="E31" s="61"/>
      <c r="F31" s="61"/>
      <c r="G31" s="61"/>
      <c r="H31" s="61"/>
      <c r="I31" s="61"/>
      <c r="J31" s="61"/>
      <c r="K31" s="61"/>
      <c r="L31" s="37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52" s="2" customFormat="1" ht="14.45" customHeight="1">
      <c r="A32" s="26"/>
      <c r="B32" s="27"/>
      <c r="C32" s="26"/>
      <c r="D32" s="26"/>
      <c r="E32" s="26"/>
      <c r="F32" s="30" t="s">
        <v>33</v>
      </c>
      <c r="G32" s="26"/>
      <c r="H32" s="26"/>
      <c r="I32" s="30" t="s">
        <v>32</v>
      </c>
      <c r="J32" s="30" t="s">
        <v>34</v>
      </c>
      <c r="K32" s="26"/>
      <c r="L32" s="37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52" s="2" customFormat="1" ht="14.45" customHeight="1">
      <c r="A33" s="26"/>
      <c r="B33" s="27"/>
      <c r="C33" s="26"/>
      <c r="D33" s="93" t="s">
        <v>35</v>
      </c>
      <c r="E33" s="32" t="s">
        <v>36</v>
      </c>
      <c r="F33" s="94">
        <f>ROUND((SUM(BE101:BE102) + SUM(BE120:BE133)),  2)</f>
        <v>0</v>
      </c>
      <c r="G33" s="91"/>
      <c r="H33" s="91"/>
      <c r="I33" s="95">
        <v>0.2</v>
      </c>
      <c r="J33" s="94">
        <f>ROUND(((SUM(BE101:BE102) + SUM(BE120:BE133))*I33),  2)</f>
        <v>0</v>
      </c>
      <c r="K33" s="26"/>
      <c r="L33" s="90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s="2" customFormat="1" ht="14.45" customHeight="1">
      <c r="A34" s="26"/>
      <c r="B34" s="27"/>
      <c r="C34" s="26"/>
      <c r="D34" s="26"/>
      <c r="E34" s="32" t="s">
        <v>37</v>
      </c>
      <c r="F34" s="96">
        <f>J30</f>
        <v>0</v>
      </c>
      <c r="G34" s="26"/>
      <c r="H34" s="26"/>
      <c r="I34" s="97">
        <v>0.2</v>
      </c>
      <c r="J34" s="96">
        <f>F34*0.2</f>
        <v>0</v>
      </c>
      <c r="K34" s="26"/>
      <c r="L34" s="37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52" s="2" customFormat="1" ht="14.45" hidden="1" customHeight="1">
      <c r="A35" s="26"/>
      <c r="B35" s="27"/>
      <c r="C35" s="26"/>
      <c r="D35" s="26"/>
      <c r="E35" s="23" t="s">
        <v>38</v>
      </c>
      <c r="F35" s="96">
        <f>ROUND((SUM(BG101:BG102) + SUM(BG120:BG133)),  2)</f>
        <v>0</v>
      </c>
      <c r="G35" s="26"/>
      <c r="H35" s="26"/>
      <c r="I35" s="97">
        <v>0.2</v>
      </c>
      <c r="J35" s="96">
        <f>0</f>
        <v>0</v>
      </c>
      <c r="K35" s="26"/>
      <c r="L35" s="37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52" s="2" customFormat="1" ht="14.45" hidden="1" customHeight="1">
      <c r="A36" s="26"/>
      <c r="B36" s="27"/>
      <c r="C36" s="26"/>
      <c r="D36" s="26"/>
      <c r="E36" s="23" t="s">
        <v>39</v>
      </c>
      <c r="F36" s="96">
        <f>ROUND((SUM(BH101:BH102) + SUM(BH120:BH133)),  2)</f>
        <v>0</v>
      </c>
      <c r="G36" s="26"/>
      <c r="H36" s="26"/>
      <c r="I36" s="97">
        <v>0.2</v>
      </c>
      <c r="J36" s="96">
        <f>0</f>
        <v>0</v>
      </c>
      <c r="K36" s="26"/>
      <c r="L36" s="37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52" s="2" customFormat="1" ht="14.45" hidden="1" customHeight="1">
      <c r="A37" s="26"/>
      <c r="B37" s="27"/>
      <c r="C37" s="26"/>
      <c r="D37" s="26"/>
      <c r="E37" s="32" t="s">
        <v>40</v>
      </c>
      <c r="F37" s="94">
        <f>ROUND((SUM(BI101:BI102) + SUM(BI120:BI133)),  2)</f>
        <v>0</v>
      </c>
      <c r="G37" s="91"/>
      <c r="H37" s="91"/>
      <c r="I37" s="95">
        <v>0</v>
      </c>
      <c r="J37" s="94">
        <f>0</f>
        <v>0</v>
      </c>
      <c r="K37" s="26"/>
      <c r="L37" s="37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52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7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52" s="2" customFormat="1" ht="25.35" customHeight="1">
      <c r="A39" s="26"/>
      <c r="B39" s="27"/>
      <c r="C39" s="98"/>
      <c r="D39" s="99" t="s">
        <v>41</v>
      </c>
      <c r="E39" s="55"/>
      <c r="F39" s="55"/>
      <c r="G39" s="100" t="s">
        <v>42</v>
      </c>
      <c r="H39" s="101" t="s">
        <v>43</v>
      </c>
      <c r="I39" s="55"/>
      <c r="J39" s="102">
        <f>SUM(J30:J37)</f>
        <v>0</v>
      </c>
      <c r="K39" s="103"/>
      <c r="L39" s="37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52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7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52" s="1" customFormat="1" ht="14.45" customHeight="1">
      <c r="B41" s="17"/>
      <c r="L41" s="17"/>
    </row>
    <row r="42" spans="1:52" s="1" customFormat="1" ht="14.45" customHeight="1">
      <c r="B42" s="17"/>
      <c r="L42" s="17"/>
    </row>
    <row r="43" spans="1:52" s="1" customFormat="1" ht="14.45" customHeight="1">
      <c r="B43" s="17"/>
      <c r="L43" s="17"/>
    </row>
    <row r="44" spans="1:52" s="1" customFormat="1" ht="14.45" customHeight="1">
      <c r="B44" s="17"/>
      <c r="L44" s="17"/>
    </row>
    <row r="45" spans="1:52" s="1" customFormat="1" ht="14.45" customHeight="1">
      <c r="B45" s="17"/>
      <c r="L45" s="17"/>
    </row>
    <row r="46" spans="1:52" s="1" customFormat="1" ht="14.45" customHeight="1">
      <c r="B46" s="17"/>
      <c r="L46" s="17"/>
    </row>
    <row r="47" spans="1:52" s="1" customFormat="1" ht="14.45" customHeight="1">
      <c r="B47" s="17"/>
      <c r="L47" s="17"/>
    </row>
    <row r="48" spans="1:52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7"/>
      <c r="D50" s="38" t="s">
        <v>44</v>
      </c>
      <c r="E50" s="39"/>
      <c r="F50" s="39"/>
      <c r="G50" s="38" t="s">
        <v>45</v>
      </c>
      <c r="H50" s="39"/>
      <c r="I50" s="39"/>
      <c r="J50" s="39"/>
      <c r="K50" s="39"/>
      <c r="L50" s="3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0" t="s">
        <v>46</v>
      </c>
      <c r="E61" s="29"/>
      <c r="F61" s="104" t="s">
        <v>47</v>
      </c>
      <c r="G61" s="40" t="s">
        <v>46</v>
      </c>
      <c r="H61" s="29"/>
      <c r="I61" s="29"/>
      <c r="J61" s="105" t="s">
        <v>47</v>
      </c>
      <c r="K61" s="29"/>
      <c r="L61" s="37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8" t="s">
        <v>48</v>
      </c>
      <c r="E65" s="41"/>
      <c r="F65" s="41"/>
      <c r="G65" s="38" t="s">
        <v>49</v>
      </c>
      <c r="H65" s="41"/>
      <c r="I65" s="41"/>
      <c r="J65" s="41"/>
      <c r="K65" s="41"/>
      <c r="L65" s="37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0" t="s">
        <v>46</v>
      </c>
      <c r="E76" s="29"/>
      <c r="F76" s="104" t="s">
        <v>47</v>
      </c>
      <c r="G76" s="40" t="s">
        <v>46</v>
      </c>
      <c r="H76" s="29"/>
      <c r="I76" s="29"/>
      <c r="J76" s="105" t="s">
        <v>47</v>
      </c>
      <c r="K76" s="29"/>
      <c r="L76" s="37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81</v>
      </c>
      <c r="D82" s="26"/>
      <c r="E82" s="26"/>
      <c r="F82" s="26"/>
      <c r="G82" s="26"/>
      <c r="H82" s="26"/>
      <c r="I82" s="26"/>
      <c r="J82" s="26"/>
      <c r="K82" s="26"/>
      <c r="L82" s="37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7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7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187" t="str">
        <f>E7</f>
        <v>Detské ihrisko pri  MŠ Ladmovce</v>
      </c>
      <c r="F85" s="214"/>
      <c r="G85" s="214"/>
      <c r="H85" s="214"/>
      <c r="I85" s="26"/>
      <c r="J85" s="26"/>
      <c r="K85" s="26"/>
      <c r="L85" s="37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7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customHeight="1">
      <c r="A87" s="26"/>
      <c r="B87" s="27"/>
      <c r="C87" s="23" t="s">
        <v>16</v>
      </c>
      <c r="D87" s="26"/>
      <c r="E87" s="26"/>
      <c r="F87" s="21" t="str">
        <f>F10</f>
        <v>Ladmovce</v>
      </c>
      <c r="G87" s="26"/>
      <c r="H87" s="26"/>
      <c r="I87" s="23" t="s">
        <v>18</v>
      </c>
      <c r="J87" s="50">
        <f>IF(J10="","",J10)</f>
        <v>44487</v>
      </c>
      <c r="K87" s="26"/>
      <c r="L87" s="37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7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customHeight="1">
      <c r="A89" s="26"/>
      <c r="B89" s="27"/>
      <c r="C89" s="23" t="s">
        <v>20</v>
      </c>
      <c r="D89" s="26"/>
      <c r="E89" s="26"/>
      <c r="F89" s="21" t="str">
        <f>E13</f>
        <v>Obec Ladmovce</v>
      </c>
      <c r="G89" s="26"/>
      <c r="H89" s="26"/>
      <c r="I89" s="23" t="s">
        <v>26</v>
      </c>
      <c r="J89" s="24" t="str">
        <f>E19</f>
        <v xml:space="preserve"> </v>
      </c>
      <c r="K89" s="26"/>
      <c r="L89" s="37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15.2" customHeight="1">
      <c r="A90" s="26"/>
      <c r="B90" s="27"/>
      <c r="C90" s="23" t="s">
        <v>24</v>
      </c>
      <c r="D90" s="26"/>
      <c r="E90" s="26"/>
      <c r="F90" s="21" t="str">
        <f>IF(E16="","",E16)</f>
        <v xml:space="preserve"> </v>
      </c>
      <c r="G90" s="26"/>
      <c r="H90" s="26"/>
      <c r="I90" s="23" t="s">
        <v>29</v>
      </c>
      <c r="J90" s="24" t="str">
        <f>E22</f>
        <v xml:space="preserve"> </v>
      </c>
      <c r="K90" s="26"/>
      <c r="L90" s="37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7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customHeight="1">
      <c r="A92" s="26"/>
      <c r="B92" s="27"/>
      <c r="C92" s="106" t="s">
        <v>82</v>
      </c>
      <c r="D92" s="98"/>
      <c r="E92" s="98"/>
      <c r="F92" s="98"/>
      <c r="G92" s="98"/>
      <c r="H92" s="98"/>
      <c r="I92" s="98"/>
      <c r="J92" s="107" t="s">
        <v>83</v>
      </c>
      <c r="K92" s="98"/>
      <c r="L92" s="37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7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customHeight="1">
      <c r="A94" s="26"/>
      <c r="B94" s="27"/>
      <c r="C94" s="108" t="s">
        <v>84</v>
      </c>
      <c r="D94" s="26"/>
      <c r="E94" s="26"/>
      <c r="F94" s="26"/>
      <c r="G94" s="26"/>
      <c r="H94" s="26"/>
      <c r="I94" s="26"/>
      <c r="J94" s="66">
        <f>J120</f>
        <v>0</v>
      </c>
      <c r="K94" s="26"/>
      <c r="L94" s="37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85</v>
      </c>
    </row>
    <row r="95" spans="1:47" s="9" customFormat="1" ht="24.95" customHeight="1">
      <c r="B95" s="109"/>
      <c r="D95" s="110" t="s">
        <v>86</v>
      </c>
      <c r="E95" s="111"/>
      <c r="F95" s="111"/>
      <c r="G95" s="111"/>
      <c r="H95" s="111"/>
      <c r="I95" s="111"/>
      <c r="J95" s="112">
        <f>J121</f>
        <v>0</v>
      </c>
      <c r="L95" s="109"/>
    </row>
    <row r="96" spans="1:47" s="10" customFormat="1" ht="19.899999999999999" customHeight="1">
      <c r="B96" s="113"/>
      <c r="D96" s="114" t="s">
        <v>87</v>
      </c>
      <c r="E96" s="115"/>
      <c r="F96" s="115"/>
      <c r="G96" s="115"/>
      <c r="H96" s="115"/>
      <c r="I96" s="115"/>
      <c r="J96" s="116">
        <f>J122</f>
        <v>0</v>
      </c>
      <c r="L96" s="113"/>
    </row>
    <row r="97" spans="1:31" s="10" customFormat="1" ht="19.899999999999999" customHeight="1">
      <c r="B97" s="113"/>
      <c r="D97" s="114" t="s">
        <v>88</v>
      </c>
      <c r="E97" s="115"/>
      <c r="F97" s="115"/>
      <c r="G97" s="115"/>
      <c r="H97" s="115"/>
      <c r="I97" s="115"/>
      <c r="J97" s="116">
        <f>J127</f>
        <v>0</v>
      </c>
      <c r="L97" s="113"/>
    </row>
    <row r="98" spans="1:31" s="10" customFormat="1" ht="19.899999999999999" customHeight="1">
      <c r="B98" s="113"/>
      <c r="D98" s="114" t="s">
        <v>89</v>
      </c>
      <c r="E98" s="115"/>
      <c r="F98" s="115"/>
      <c r="G98" s="115"/>
      <c r="H98" s="115"/>
      <c r="I98" s="115"/>
      <c r="J98" s="116">
        <f>J130</f>
        <v>0</v>
      </c>
      <c r="L98" s="113"/>
    </row>
    <row r="99" spans="1:31" s="2" customFormat="1" ht="21.7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7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" customFormat="1" ht="6.95" customHeight="1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37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s="2" customFormat="1" ht="29.25" customHeight="1">
      <c r="A101" s="26"/>
      <c r="B101" s="27"/>
      <c r="C101" s="108" t="s">
        <v>90</v>
      </c>
      <c r="D101" s="26"/>
      <c r="E101" s="26"/>
      <c r="F101" s="26"/>
      <c r="G101" s="26"/>
      <c r="H101" s="26"/>
      <c r="I101" s="26"/>
      <c r="J101" s="117">
        <v>0</v>
      </c>
      <c r="K101" s="26"/>
      <c r="L101" s="37"/>
      <c r="N101" s="118" t="s">
        <v>35</v>
      </c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18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7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29.25" customHeight="1">
      <c r="A103" s="26"/>
      <c r="B103" s="27"/>
      <c r="C103" s="119" t="s">
        <v>91</v>
      </c>
      <c r="D103" s="98"/>
      <c r="E103" s="98"/>
      <c r="F103" s="98"/>
      <c r="G103" s="98"/>
      <c r="H103" s="98"/>
      <c r="I103" s="98"/>
      <c r="J103" s="120">
        <f>ROUND(J94+J101,2)</f>
        <v>0</v>
      </c>
      <c r="K103" s="98"/>
      <c r="L103" s="37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6.95" customHeight="1">
      <c r="A104" s="26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37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8" spans="1:31" s="2" customFormat="1" ht="6.95" customHeight="1">
      <c r="A108" s="26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7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24.95" customHeight="1">
      <c r="A109" s="26"/>
      <c r="B109" s="27"/>
      <c r="C109" s="18" t="s">
        <v>92</v>
      </c>
      <c r="D109" s="26"/>
      <c r="E109" s="26"/>
      <c r="F109" s="26"/>
      <c r="G109" s="26"/>
      <c r="H109" s="26"/>
      <c r="I109" s="26"/>
      <c r="J109" s="26"/>
      <c r="K109" s="26"/>
      <c r="L109" s="37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7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12</v>
      </c>
      <c r="D111" s="26"/>
      <c r="E111" s="26"/>
      <c r="F111" s="26"/>
      <c r="G111" s="26"/>
      <c r="H111" s="26"/>
      <c r="I111" s="26"/>
      <c r="J111" s="26"/>
      <c r="K111" s="26"/>
      <c r="L111" s="37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6.5" customHeight="1">
      <c r="A112" s="26"/>
      <c r="B112" s="27"/>
      <c r="C112" s="26"/>
      <c r="D112" s="26"/>
      <c r="E112" s="187" t="str">
        <f>E7</f>
        <v>Detské ihrisko pri  MŠ Ladmovce</v>
      </c>
      <c r="F112" s="214"/>
      <c r="G112" s="214"/>
      <c r="H112" s="214"/>
      <c r="I112" s="26"/>
      <c r="J112" s="26"/>
      <c r="K112" s="26"/>
      <c r="L112" s="37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7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16</v>
      </c>
      <c r="D114" s="26"/>
      <c r="E114" s="26"/>
      <c r="F114" s="21" t="str">
        <f>F10</f>
        <v>Ladmovce</v>
      </c>
      <c r="G114" s="26"/>
      <c r="H114" s="26"/>
      <c r="I114" s="23" t="s">
        <v>18</v>
      </c>
      <c r="J114" s="50">
        <f>IF(J10="","",J10)</f>
        <v>44487</v>
      </c>
      <c r="K114" s="26"/>
      <c r="L114" s="37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7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5.2" customHeight="1">
      <c r="A116" s="26"/>
      <c r="B116" s="27"/>
      <c r="C116" s="23" t="s">
        <v>20</v>
      </c>
      <c r="D116" s="26"/>
      <c r="E116" s="26"/>
      <c r="F116" s="21" t="str">
        <f>E13</f>
        <v>Obec Ladmovce</v>
      </c>
      <c r="G116" s="26"/>
      <c r="H116" s="26"/>
      <c r="I116" s="23" t="s">
        <v>26</v>
      </c>
      <c r="J116" s="24" t="str">
        <f>E19</f>
        <v xml:space="preserve"> </v>
      </c>
      <c r="K116" s="26"/>
      <c r="L116" s="37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2" customHeight="1">
      <c r="A117" s="26"/>
      <c r="B117" s="27"/>
      <c r="C117" s="23" t="s">
        <v>24</v>
      </c>
      <c r="D117" s="26"/>
      <c r="E117" s="26"/>
      <c r="F117" s="21" t="str">
        <f>IF(E16="","",E16)</f>
        <v xml:space="preserve"> </v>
      </c>
      <c r="G117" s="26"/>
      <c r="H117" s="26"/>
      <c r="I117" s="23" t="s">
        <v>29</v>
      </c>
      <c r="J117" s="24" t="str">
        <f>E22</f>
        <v xml:space="preserve"> </v>
      </c>
      <c r="K117" s="26"/>
      <c r="L117" s="37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0.3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7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11" customFormat="1" ht="29.25" customHeight="1">
      <c r="A119" s="121"/>
      <c r="B119" s="122"/>
      <c r="C119" s="123" t="s">
        <v>93</v>
      </c>
      <c r="D119" s="124" t="s">
        <v>56</v>
      </c>
      <c r="E119" s="124" t="s">
        <v>52</v>
      </c>
      <c r="F119" s="124" t="s">
        <v>53</v>
      </c>
      <c r="G119" s="124" t="s">
        <v>94</v>
      </c>
      <c r="H119" s="124" t="s">
        <v>95</v>
      </c>
      <c r="I119" s="124" t="s">
        <v>96</v>
      </c>
      <c r="J119" s="125" t="s">
        <v>83</v>
      </c>
      <c r="K119" s="126" t="s">
        <v>97</v>
      </c>
      <c r="L119" s="127"/>
      <c r="M119" s="57" t="s">
        <v>1</v>
      </c>
      <c r="N119" s="58" t="s">
        <v>35</v>
      </c>
      <c r="O119" s="58" t="s">
        <v>98</v>
      </c>
      <c r="P119" s="58" t="s">
        <v>99</v>
      </c>
      <c r="Q119" s="58" t="s">
        <v>100</v>
      </c>
      <c r="R119" s="58" t="s">
        <v>101</v>
      </c>
      <c r="S119" s="58" t="s">
        <v>102</v>
      </c>
      <c r="T119" s="59" t="s">
        <v>103</v>
      </c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</row>
    <row r="120" spans="1:65" s="2" customFormat="1" ht="22.9" customHeight="1">
      <c r="A120" s="26"/>
      <c r="B120" s="27"/>
      <c r="C120" s="64" t="s">
        <v>79</v>
      </c>
      <c r="D120" s="26"/>
      <c r="E120" s="26"/>
      <c r="F120" s="26"/>
      <c r="G120" s="26"/>
      <c r="H120" s="26"/>
      <c r="I120" s="26"/>
      <c r="J120" s="128">
        <f>J121</f>
        <v>0</v>
      </c>
      <c r="K120" s="26"/>
      <c r="L120" s="27"/>
      <c r="M120" s="60"/>
      <c r="N120" s="51"/>
      <c r="O120" s="61"/>
      <c r="P120" s="129" t="e">
        <f>P121</f>
        <v>#REF!</v>
      </c>
      <c r="Q120" s="61"/>
      <c r="R120" s="129" t="e">
        <f>R121</f>
        <v>#REF!</v>
      </c>
      <c r="S120" s="61"/>
      <c r="T120" s="130" t="e">
        <f>T121</f>
        <v>#REF!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T120" s="14" t="s">
        <v>70</v>
      </c>
      <c r="AU120" s="14" t="s">
        <v>85</v>
      </c>
      <c r="BK120" s="131" t="e">
        <f>BK121</f>
        <v>#REF!</v>
      </c>
    </row>
    <row r="121" spans="1:65" s="12" customFormat="1" ht="25.9" customHeight="1">
      <c r="B121" s="132"/>
      <c r="D121" s="133" t="s">
        <v>70</v>
      </c>
      <c r="E121" s="134" t="s">
        <v>104</v>
      </c>
      <c r="F121" s="134" t="s">
        <v>105</v>
      </c>
      <c r="J121" s="135">
        <f>J122+J127+J130</f>
        <v>0</v>
      </c>
      <c r="L121" s="132"/>
      <c r="M121" s="136"/>
      <c r="N121" s="137"/>
      <c r="O121" s="137"/>
      <c r="P121" s="138" t="e">
        <f>P122+P127+#REF!+P130</f>
        <v>#REF!</v>
      </c>
      <c r="Q121" s="137"/>
      <c r="R121" s="138" t="e">
        <f>R122+R127+#REF!+R130</f>
        <v>#REF!</v>
      </c>
      <c r="S121" s="137"/>
      <c r="T121" s="139" t="e">
        <f>T122+T127+#REF!+T130</f>
        <v>#REF!</v>
      </c>
      <c r="AR121" s="133" t="s">
        <v>76</v>
      </c>
      <c r="AT121" s="140" t="s">
        <v>70</v>
      </c>
      <c r="AU121" s="140" t="s">
        <v>71</v>
      </c>
      <c r="AY121" s="133" t="s">
        <v>106</v>
      </c>
      <c r="BK121" s="141" t="e">
        <f>BK122+BK127+#REF!+BK130</f>
        <v>#REF!</v>
      </c>
    </row>
    <row r="122" spans="1:65" s="12" customFormat="1" ht="22.9" customHeight="1">
      <c r="B122" s="132"/>
      <c r="D122" s="133" t="s">
        <v>70</v>
      </c>
      <c r="E122" s="142" t="s">
        <v>76</v>
      </c>
      <c r="F122" s="142" t="s">
        <v>107</v>
      </c>
      <c r="J122" s="143">
        <f>J123+J124+J125+J126</f>
        <v>0</v>
      </c>
      <c r="L122" s="132"/>
      <c r="M122" s="136"/>
      <c r="N122" s="137"/>
      <c r="O122" s="137"/>
      <c r="P122" s="138">
        <f>SUM(P123:P124)</f>
        <v>0.88226500000000008</v>
      </c>
      <c r="Q122" s="137"/>
      <c r="R122" s="138">
        <f>SUM(R123:R124)</f>
        <v>0</v>
      </c>
      <c r="S122" s="137"/>
      <c r="T122" s="139">
        <f>SUM(T123:T124)</f>
        <v>0</v>
      </c>
      <c r="AR122" s="133" t="s">
        <v>76</v>
      </c>
      <c r="AT122" s="140" t="s">
        <v>70</v>
      </c>
      <c r="AU122" s="140" t="s">
        <v>76</v>
      </c>
      <c r="AY122" s="133" t="s">
        <v>106</v>
      </c>
      <c r="BK122" s="141">
        <f>SUM(BK123:BK124)</f>
        <v>0</v>
      </c>
    </row>
    <row r="123" spans="1:65" s="2" customFormat="1" ht="21.75" customHeight="1">
      <c r="A123" s="26"/>
      <c r="B123" s="144"/>
      <c r="C123" s="145" t="s">
        <v>76</v>
      </c>
      <c r="D123" s="145" t="s">
        <v>108</v>
      </c>
      <c r="E123" s="146" t="s">
        <v>109</v>
      </c>
      <c r="F123" s="147" t="s">
        <v>110</v>
      </c>
      <c r="G123" s="148" t="s">
        <v>111</v>
      </c>
      <c r="H123" s="149">
        <v>1.85</v>
      </c>
      <c r="I123" s="149"/>
      <c r="J123" s="149">
        <f>ROUND(I123*H123,3)</f>
        <v>0</v>
      </c>
      <c r="K123" s="150"/>
      <c r="L123" s="27"/>
      <c r="M123" s="151" t="s">
        <v>1</v>
      </c>
      <c r="N123" s="152" t="s">
        <v>37</v>
      </c>
      <c r="O123" s="153">
        <v>0.45</v>
      </c>
      <c r="P123" s="153">
        <f>O123*H123</f>
        <v>0.83250000000000002</v>
      </c>
      <c r="Q123" s="153">
        <v>0</v>
      </c>
      <c r="R123" s="153">
        <f>Q123*H123</f>
        <v>0</v>
      </c>
      <c r="S123" s="153">
        <v>0</v>
      </c>
      <c r="T123" s="154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5" t="s">
        <v>112</v>
      </c>
      <c r="AT123" s="155" t="s">
        <v>108</v>
      </c>
      <c r="AU123" s="155" t="s">
        <v>113</v>
      </c>
      <c r="AY123" s="14" t="s">
        <v>106</v>
      </c>
      <c r="BE123" s="156">
        <f>IF(N123="základná",J123,0)</f>
        <v>0</v>
      </c>
      <c r="BF123" s="156">
        <f>IF(N123="znížená",J123,0)</f>
        <v>0</v>
      </c>
      <c r="BG123" s="156">
        <f>IF(N123="zákl. prenesená",J123,0)</f>
        <v>0</v>
      </c>
      <c r="BH123" s="156">
        <f>IF(N123="zníž. prenesená",J123,0)</f>
        <v>0</v>
      </c>
      <c r="BI123" s="156">
        <f>IF(N123="nulová",J123,0)</f>
        <v>0</v>
      </c>
      <c r="BJ123" s="14" t="s">
        <v>113</v>
      </c>
      <c r="BK123" s="157">
        <f>ROUND(I123*H123,3)</f>
        <v>0</v>
      </c>
      <c r="BL123" s="14" t="s">
        <v>112</v>
      </c>
      <c r="BM123" s="155" t="s">
        <v>114</v>
      </c>
    </row>
    <row r="124" spans="1:65" s="2" customFormat="1" ht="33" customHeight="1">
      <c r="A124" s="26"/>
      <c r="B124" s="144"/>
      <c r="C124" s="145" t="s">
        <v>113</v>
      </c>
      <c r="D124" s="145" t="s">
        <v>108</v>
      </c>
      <c r="E124" s="146" t="s">
        <v>115</v>
      </c>
      <c r="F124" s="147" t="s">
        <v>116</v>
      </c>
      <c r="G124" s="148" t="s">
        <v>111</v>
      </c>
      <c r="H124" s="149">
        <v>1.85</v>
      </c>
      <c r="I124" s="149"/>
      <c r="J124" s="149">
        <f>ROUND(I124*H124,3)</f>
        <v>0</v>
      </c>
      <c r="K124" s="150"/>
      <c r="L124" s="27"/>
      <c r="M124" s="151" t="s">
        <v>1</v>
      </c>
      <c r="N124" s="152" t="s">
        <v>37</v>
      </c>
      <c r="O124" s="153">
        <v>2.69E-2</v>
      </c>
      <c r="P124" s="153">
        <f>O124*H124</f>
        <v>4.9765000000000004E-2</v>
      </c>
      <c r="Q124" s="153">
        <v>0</v>
      </c>
      <c r="R124" s="153">
        <f>Q124*H124</f>
        <v>0</v>
      </c>
      <c r="S124" s="153">
        <v>0</v>
      </c>
      <c r="T124" s="154">
        <f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5" t="s">
        <v>112</v>
      </c>
      <c r="AT124" s="155" t="s">
        <v>108</v>
      </c>
      <c r="AU124" s="155" t="s">
        <v>113</v>
      </c>
      <c r="AY124" s="14" t="s">
        <v>106</v>
      </c>
      <c r="BE124" s="156">
        <f>IF(N124="základná",J124,0)</f>
        <v>0</v>
      </c>
      <c r="BF124" s="156">
        <f>IF(N124="znížená",J124,0)</f>
        <v>0</v>
      </c>
      <c r="BG124" s="156">
        <f>IF(N124="zákl. prenesená",J124,0)</f>
        <v>0</v>
      </c>
      <c r="BH124" s="156">
        <f>IF(N124="zníž. prenesená",J124,0)</f>
        <v>0</v>
      </c>
      <c r="BI124" s="156">
        <f>IF(N124="nulová",J124,0)</f>
        <v>0</v>
      </c>
      <c r="BJ124" s="14" t="s">
        <v>113</v>
      </c>
      <c r="BK124" s="157">
        <f>ROUND(I124*H124,3)</f>
        <v>0</v>
      </c>
      <c r="BL124" s="14" t="s">
        <v>112</v>
      </c>
      <c r="BM124" s="155" t="s">
        <v>117</v>
      </c>
    </row>
    <row r="125" spans="1:65" s="2" customFormat="1" ht="24" customHeight="1">
      <c r="A125" s="26"/>
      <c r="B125" s="144"/>
      <c r="C125" s="145">
        <v>3</v>
      </c>
      <c r="D125" s="145" t="s">
        <v>108</v>
      </c>
      <c r="E125" s="172" t="s">
        <v>139</v>
      </c>
      <c r="F125" s="173" t="s">
        <v>143</v>
      </c>
      <c r="G125" s="174" t="s">
        <v>125</v>
      </c>
      <c r="H125" s="149">
        <v>57.65</v>
      </c>
      <c r="I125" s="149"/>
      <c r="J125" s="149">
        <f>ROUND(I125*H125,3)</f>
        <v>0</v>
      </c>
      <c r="K125" s="171"/>
      <c r="L125" s="27"/>
      <c r="M125" s="151"/>
      <c r="N125" s="152"/>
      <c r="O125" s="153"/>
      <c r="P125" s="153"/>
      <c r="Q125" s="153"/>
      <c r="R125" s="153"/>
      <c r="S125" s="153"/>
      <c r="T125" s="154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5"/>
      <c r="AT125" s="155"/>
      <c r="AU125" s="155"/>
      <c r="AY125" s="14"/>
      <c r="BE125" s="156"/>
      <c r="BF125" s="156"/>
      <c r="BG125" s="156"/>
      <c r="BH125" s="156"/>
      <c r="BI125" s="156"/>
      <c r="BJ125" s="14"/>
      <c r="BK125" s="157"/>
      <c r="BL125" s="14"/>
      <c r="BM125" s="155"/>
    </row>
    <row r="126" spans="1:65" s="2" customFormat="1" ht="24" customHeight="1">
      <c r="A126" s="26"/>
      <c r="B126" s="144"/>
      <c r="C126" s="175">
        <v>4</v>
      </c>
      <c r="D126" s="175" t="s">
        <v>126</v>
      </c>
      <c r="E126" s="176" t="s">
        <v>140</v>
      </c>
      <c r="F126" s="177" t="s">
        <v>141</v>
      </c>
      <c r="G126" s="178" t="s">
        <v>142</v>
      </c>
      <c r="H126" s="179">
        <v>1.78</v>
      </c>
      <c r="I126" s="179"/>
      <c r="J126" s="179">
        <f>H126*I126</f>
        <v>0</v>
      </c>
      <c r="K126" s="171"/>
      <c r="L126" s="27"/>
      <c r="M126" s="151"/>
      <c r="N126" s="152"/>
      <c r="O126" s="153"/>
      <c r="P126" s="153"/>
      <c r="Q126" s="153"/>
      <c r="R126" s="153"/>
      <c r="S126" s="153"/>
      <c r="T126" s="154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5"/>
      <c r="AT126" s="155"/>
      <c r="AU126" s="155"/>
      <c r="AY126" s="14"/>
      <c r="BE126" s="156"/>
      <c r="BF126" s="156"/>
      <c r="BG126" s="156"/>
      <c r="BH126" s="156"/>
      <c r="BI126" s="156"/>
      <c r="BJ126" s="14"/>
      <c r="BK126" s="157"/>
      <c r="BL126" s="14"/>
      <c r="BM126" s="155"/>
    </row>
    <row r="127" spans="1:65" s="12" customFormat="1" ht="22.9" customHeight="1">
      <c r="B127" s="132"/>
      <c r="D127" s="133" t="s">
        <v>70</v>
      </c>
      <c r="E127" s="142" t="s">
        <v>113</v>
      </c>
      <c r="F127" s="142" t="s">
        <v>118</v>
      </c>
      <c r="J127" s="143">
        <f>BK127</f>
        <v>0</v>
      </c>
      <c r="L127" s="132"/>
      <c r="M127" s="136"/>
      <c r="N127" s="137"/>
      <c r="O127" s="137"/>
      <c r="P127" s="138">
        <f>SUM(P128:P129)</f>
        <v>0.9629488799999999</v>
      </c>
      <c r="Q127" s="137"/>
      <c r="R127" s="138">
        <f>SUM(R128:R129)</f>
        <v>3.0999751900000003</v>
      </c>
      <c r="S127" s="137"/>
      <c r="T127" s="139">
        <f>SUM(T128:T129)</f>
        <v>0</v>
      </c>
      <c r="AR127" s="133" t="s">
        <v>76</v>
      </c>
      <c r="AT127" s="140" t="s">
        <v>70</v>
      </c>
      <c r="AU127" s="140" t="s">
        <v>76</v>
      </c>
      <c r="AY127" s="133" t="s">
        <v>106</v>
      </c>
      <c r="BK127" s="141">
        <f>SUM(BK128:BK129)</f>
        <v>0</v>
      </c>
    </row>
    <row r="128" spans="1:65" s="2" customFormat="1" ht="24.2" customHeight="1">
      <c r="A128" s="26"/>
      <c r="B128" s="144"/>
      <c r="C128" s="145">
        <v>5</v>
      </c>
      <c r="D128" s="145" t="s">
        <v>108</v>
      </c>
      <c r="E128" s="146" t="s">
        <v>119</v>
      </c>
      <c r="F128" s="147" t="s">
        <v>120</v>
      </c>
      <c r="G128" s="148" t="s">
        <v>111</v>
      </c>
      <c r="H128" s="149">
        <v>0.31</v>
      </c>
      <c r="I128" s="149"/>
      <c r="J128" s="149">
        <f>ROUND(I128*H128,3)</f>
        <v>0</v>
      </c>
      <c r="K128" s="150"/>
      <c r="L128" s="27"/>
      <c r="M128" s="151" t="s">
        <v>1</v>
      </c>
      <c r="N128" s="152" t="s">
        <v>37</v>
      </c>
      <c r="O128" s="153">
        <v>1.0968</v>
      </c>
      <c r="P128" s="153">
        <f>O128*H128</f>
        <v>0.34000799999999998</v>
      </c>
      <c r="Q128" s="153">
        <v>2.0699999999999998</v>
      </c>
      <c r="R128" s="153">
        <f>Q128*H128</f>
        <v>0.64169999999999994</v>
      </c>
      <c r="S128" s="153">
        <v>0</v>
      </c>
      <c r="T128" s="154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5" t="s">
        <v>112</v>
      </c>
      <c r="AT128" s="155" t="s">
        <v>108</v>
      </c>
      <c r="AU128" s="155" t="s">
        <v>113</v>
      </c>
      <c r="AY128" s="14" t="s">
        <v>106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4" t="s">
        <v>113</v>
      </c>
      <c r="BK128" s="157">
        <f>ROUND(I128*H128,3)</f>
        <v>0</v>
      </c>
      <c r="BL128" s="14" t="s">
        <v>112</v>
      </c>
      <c r="BM128" s="155" t="s">
        <v>121</v>
      </c>
    </row>
    <row r="129" spans="1:65" s="2" customFormat="1" ht="16.5" customHeight="1">
      <c r="A129" s="26"/>
      <c r="B129" s="144"/>
      <c r="C129" s="145">
        <v>6</v>
      </c>
      <c r="D129" s="145" t="s">
        <v>108</v>
      </c>
      <c r="E129" s="146" t="s">
        <v>122</v>
      </c>
      <c r="F129" s="147" t="s">
        <v>123</v>
      </c>
      <c r="G129" s="148" t="s">
        <v>111</v>
      </c>
      <c r="H129" s="149">
        <v>1.073</v>
      </c>
      <c r="I129" s="149"/>
      <c r="J129" s="149">
        <f>ROUND(I129*H129,3)</f>
        <v>0</v>
      </c>
      <c r="K129" s="150"/>
      <c r="L129" s="27"/>
      <c r="M129" s="151" t="s">
        <v>1</v>
      </c>
      <c r="N129" s="152" t="s">
        <v>37</v>
      </c>
      <c r="O129" s="153">
        <v>0.58055999999999996</v>
      </c>
      <c r="P129" s="153">
        <f>O129*H129</f>
        <v>0.62294087999999992</v>
      </c>
      <c r="Q129" s="153">
        <v>2.2910300000000001</v>
      </c>
      <c r="R129" s="153">
        <f>Q129*H129</f>
        <v>2.4582751900000002</v>
      </c>
      <c r="S129" s="153">
        <v>0</v>
      </c>
      <c r="T129" s="154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112</v>
      </c>
      <c r="AT129" s="155" t="s">
        <v>108</v>
      </c>
      <c r="AU129" s="155" t="s">
        <v>113</v>
      </c>
      <c r="AY129" s="14" t="s">
        <v>106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4" t="s">
        <v>113</v>
      </c>
      <c r="BK129" s="157">
        <f>ROUND(I129*H129,3)</f>
        <v>0</v>
      </c>
      <c r="BL129" s="14" t="s">
        <v>112</v>
      </c>
      <c r="BM129" s="155" t="s">
        <v>124</v>
      </c>
    </row>
    <row r="130" spans="1:65" s="12" customFormat="1" ht="22.9" customHeight="1">
      <c r="B130" s="132"/>
      <c r="D130" s="133" t="s">
        <v>70</v>
      </c>
      <c r="E130" s="142" t="s">
        <v>128</v>
      </c>
      <c r="F130" s="142" t="s">
        <v>129</v>
      </c>
      <c r="J130" s="143">
        <f>BK130</f>
        <v>0</v>
      </c>
      <c r="L130" s="132"/>
      <c r="M130" s="136"/>
      <c r="N130" s="137"/>
      <c r="O130" s="137"/>
      <c r="P130" s="138">
        <f>SUM(P131:P133)</f>
        <v>0</v>
      </c>
      <c r="Q130" s="137"/>
      <c r="R130" s="138">
        <f>SUM(R131:R133)</f>
        <v>0.19500000000000001</v>
      </c>
      <c r="S130" s="137"/>
      <c r="T130" s="139">
        <f>SUM(T131:T133)</f>
        <v>0</v>
      </c>
      <c r="AR130" s="133" t="s">
        <v>76</v>
      </c>
      <c r="AT130" s="140" t="s">
        <v>70</v>
      </c>
      <c r="AU130" s="140" t="s">
        <v>76</v>
      </c>
      <c r="AY130" s="133" t="s">
        <v>106</v>
      </c>
      <c r="BK130" s="141">
        <f>SUM(BK131:BK133)</f>
        <v>0</v>
      </c>
    </row>
    <row r="131" spans="1:65" s="2" customFormat="1" ht="37.9" customHeight="1">
      <c r="A131" s="26"/>
      <c r="B131" s="144"/>
      <c r="C131" s="158" t="s">
        <v>130</v>
      </c>
      <c r="D131" s="158" t="s">
        <v>126</v>
      </c>
      <c r="E131" s="159" t="s">
        <v>150</v>
      </c>
      <c r="F131" s="160" t="s">
        <v>149</v>
      </c>
      <c r="G131" s="161" t="s">
        <v>131</v>
      </c>
      <c r="H131" s="162">
        <v>1</v>
      </c>
      <c r="I131" s="162"/>
      <c r="J131" s="162">
        <f>ROUND(I131*H131,3)</f>
        <v>0</v>
      </c>
      <c r="K131" s="163"/>
      <c r="L131" s="164"/>
      <c r="M131" s="165" t="s">
        <v>1</v>
      </c>
      <c r="N131" s="166" t="s">
        <v>37</v>
      </c>
      <c r="O131" s="153">
        <v>0</v>
      </c>
      <c r="P131" s="153">
        <f>O131*H131</f>
        <v>0</v>
      </c>
      <c r="Q131" s="153">
        <v>6.5000000000000002E-2</v>
      </c>
      <c r="R131" s="153">
        <f>Q131*H131</f>
        <v>6.5000000000000002E-2</v>
      </c>
      <c r="S131" s="153">
        <v>0</v>
      </c>
      <c r="T131" s="154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127</v>
      </c>
      <c r="AT131" s="155" t="s">
        <v>126</v>
      </c>
      <c r="AU131" s="155" t="s">
        <v>113</v>
      </c>
      <c r="AY131" s="14" t="s">
        <v>106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4" t="s">
        <v>113</v>
      </c>
      <c r="BK131" s="157">
        <f>ROUND(I131*H131,3)</f>
        <v>0</v>
      </c>
      <c r="BL131" s="14" t="s">
        <v>112</v>
      </c>
      <c r="BM131" s="155" t="s">
        <v>132</v>
      </c>
    </row>
    <row r="132" spans="1:65" s="2" customFormat="1" ht="44.25" customHeight="1">
      <c r="A132" s="26"/>
      <c r="B132" s="144"/>
      <c r="C132" s="158" t="s">
        <v>133</v>
      </c>
      <c r="D132" s="158" t="s">
        <v>126</v>
      </c>
      <c r="E132" s="159" t="s">
        <v>134</v>
      </c>
      <c r="F132" s="160" t="s">
        <v>148</v>
      </c>
      <c r="G132" s="161" t="s">
        <v>131</v>
      </c>
      <c r="H132" s="162">
        <v>1</v>
      </c>
      <c r="I132" s="162"/>
      <c r="J132" s="162">
        <f>ROUND(I132*H132,3)</f>
        <v>0</v>
      </c>
      <c r="K132" s="163"/>
      <c r="L132" s="164"/>
      <c r="M132" s="165" t="s">
        <v>1</v>
      </c>
      <c r="N132" s="166" t="s">
        <v>37</v>
      </c>
      <c r="O132" s="153">
        <v>0</v>
      </c>
      <c r="P132" s="153">
        <f>O132*H132</f>
        <v>0</v>
      </c>
      <c r="Q132" s="153">
        <v>0.09</v>
      </c>
      <c r="R132" s="153">
        <f>Q132*H132</f>
        <v>0.09</v>
      </c>
      <c r="S132" s="153">
        <v>0</v>
      </c>
      <c r="T132" s="154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127</v>
      </c>
      <c r="AT132" s="155" t="s">
        <v>126</v>
      </c>
      <c r="AU132" s="155" t="s">
        <v>113</v>
      </c>
      <c r="AY132" s="14" t="s">
        <v>106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4" t="s">
        <v>113</v>
      </c>
      <c r="BK132" s="157">
        <f>ROUND(I132*H132,3)</f>
        <v>0</v>
      </c>
      <c r="BL132" s="14" t="s">
        <v>112</v>
      </c>
      <c r="BM132" s="155" t="s">
        <v>135</v>
      </c>
    </row>
    <row r="133" spans="1:65" s="2" customFormat="1" ht="24.2" customHeight="1">
      <c r="A133" s="26"/>
      <c r="B133" s="144"/>
      <c r="C133" s="158" t="s">
        <v>136</v>
      </c>
      <c r="D133" s="158" t="s">
        <v>126</v>
      </c>
      <c r="E133" s="159" t="s">
        <v>137</v>
      </c>
      <c r="F133" s="160" t="s">
        <v>147</v>
      </c>
      <c r="G133" s="161" t="s">
        <v>131</v>
      </c>
      <c r="H133" s="162">
        <v>1</v>
      </c>
      <c r="I133" s="162"/>
      <c r="J133" s="162">
        <f>ROUND(I133*H133,3)</f>
        <v>0</v>
      </c>
      <c r="K133" s="163"/>
      <c r="L133" s="164"/>
      <c r="M133" s="167" t="s">
        <v>1</v>
      </c>
      <c r="N133" s="168" t="s">
        <v>37</v>
      </c>
      <c r="O133" s="169">
        <v>0</v>
      </c>
      <c r="P133" s="169">
        <f>O133*H133</f>
        <v>0</v>
      </c>
      <c r="Q133" s="169">
        <v>0.04</v>
      </c>
      <c r="R133" s="169">
        <f>Q133*H133</f>
        <v>0.04</v>
      </c>
      <c r="S133" s="169">
        <v>0</v>
      </c>
      <c r="T133" s="170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127</v>
      </c>
      <c r="AT133" s="155" t="s">
        <v>126</v>
      </c>
      <c r="AU133" s="155" t="s">
        <v>113</v>
      </c>
      <c r="AY133" s="14" t="s">
        <v>106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4" t="s">
        <v>113</v>
      </c>
      <c r="BK133" s="157">
        <f>ROUND(I133*H133,3)</f>
        <v>0</v>
      </c>
      <c r="BL133" s="14" t="s">
        <v>112</v>
      </c>
      <c r="BM133" s="155" t="s">
        <v>138</v>
      </c>
    </row>
    <row r="134" spans="1:65" s="2" customFormat="1" ht="6.95" customHeight="1">
      <c r="A134" s="26"/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27"/>
      <c r="M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</sheetData>
  <autoFilter ref="C119:K133" xr:uid="{00000000-0009-0000-0000-000001000000}"/>
  <mergeCells count="6">
    <mergeCell ref="E112:H112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15453 - Detské ihrisko pr...</vt:lpstr>
      <vt:lpstr>'15453 - Detské ihrisko pr...'!Názvy_tlače</vt:lpstr>
      <vt:lpstr>'Rekapitulácia stavby'!Názvy_tlače</vt:lpstr>
      <vt:lpstr>'15453 - Detské ihrisko pr...'!Oblasť_tlače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Anna-FSPC\Anna</dc:creator>
  <cp:lastModifiedBy>APRO</cp:lastModifiedBy>
  <cp:lastPrinted>2021-10-18T12:57:16Z</cp:lastPrinted>
  <dcterms:created xsi:type="dcterms:W3CDTF">2021-08-10T13:45:26Z</dcterms:created>
  <dcterms:modified xsi:type="dcterms:W3CDTF">2021-10-18T12:57:21Z</dcterms:modified>
</cp:coreProperties>
</file>